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re\Documents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Q226" i="1"/>
  <c r="Q225" i="1"/>
  <c r="Q224" i="1"/>
  <c r="Q223" i="1"/>
  <c r="Q222" i="1"/>
  <c r="Q221" i="1"/>
  <c r="Q220" i="1"/>
  <c r="Q208" i="1"/>
  <c r="Q207" i="1"/>
  <c r="Q206" i="1"/>
  <c r="Q205" i="1"/>
  <c r="Q204" i="1"/>
  <c r="Q203" i="1"/>
  <c r="Q202" i="1"/>
  <c r="Q191" i="1"/>
  <c r="Q190" i="1"/>
  <c r="Q189" i="1"/>
  <c r="Q188" i="1"/>
  <c r="Q187" i="1"/>
  <c r="Q186" i="1"/>
  <c r="Q185" i="1"/>
  <c r="Q173" i="1"/>
  <c r="Q172" i="1"/>
  <c r="Q171" i="1"/>
  <c r="Q170" i="1"/>
  <c r="Q169" i="1"/>
  <c r="Q168" i="1"/>
  <c r="Q167" i="1"/>
  <c r="Q156" i="1"/>
  <c r="Q155" i="1"/>
  <c r="Q154" i="1"/>
  <c r="Q153" i="1"/>
  <c r="Q152" i="1"/>
  <c r="Q151" i="1"/>
  <c r="Q150" i="1"/>
  <c r="Q138" i="1"/>
  <c r="Q137" i="1"/>
  <c r="Q136" i="1"/>
  <c r="Q135" i="1"/>
  <c r="Q134" i="1"/>
  <c r="Q133" i="1"/>
  <c r="Q132" i="1"/>
  <c r="Q121" i="1"/>
  <c r="Q120" i="1"/>
  <c r="Q119" i="1"/>
  <c r="Q118" i="1"/>
  <c r="Q117" i="1"/>
  <c r="Q116" i="1"/>
  <c r="Q115" i="1"/>
  <c r="Q103" i="1"/>
  <c r="Q102" i="1"/>
  <c r="Q101" i="1"/>
  <c r="Q100" i="1"/>
  <c r="Q99" i="1"/>
  <c r="Q98" i="1"/>
  <c r="Q97" i="1"/>
  <c r="Q86" i="1"/>
  <c r="Q85" i="1"/>
  <c r="Q84" i="1"/>
  <c r="Q83" i="1"/>
  <c r="Q82" i="1"/>
  <c r="Q81" i="1"/>
  <c r="Q80" i="1"/>
  <c r="Q68" i="1"/>
  <c r="Q67" i="1"/>
  <c r="Q66" i="1"/>
  <c r="Q65" i="1"/>
  <c r="Q64" i="1"/>
  <c r="Q63" i="1"/>
  <c r="Q62" i="1"/>
  <c r="Q51" i="1"/>
  <c r="Q50" i="1"/>
  <c r="Q49" i="1"/>
  <c r="Q48" i="1"/>
  <c r="Q47" i="1"/>
  <c r="Q46" i="1"/>
  <c r="Q45" i="1"/>
  <c r="I40" i="1"/>
  <c r="Q32" i="1"/>
  <c r="Q33" i="1"/>
  <c r="Q34" i="1"/>
  <c r="Q35" i="1"/>
  <c r="Q36" i="1"/>
  <c r="Q37" i="1"/>
  <c r="Q31" i="1"/>
  <c r="D26" i="1"/>
  <c r="C45" i="1"/>
  <c r="C46" i="1" s="1"/>
  <c r="C47" i="1" s="1"/>
  <c r="C48" i="1" s="1"/>
  <c r="C49" i="1" s="1"/>
  <c r="C50" i="1" s="1"/>
  <c r="C51" i="1" s="1"/>
  <c r="C62" i="1" s="1"/>
  <c r="C63" i="1" s="1"/>
  <c r="C64" i="1" s="1"/>
  <c r="C65" i="1" s="1"/>
  <c r="C66" i="1" s="1"/>
  <c r="C67" i="1" s="1"/>
  <c r="C68" i="1" s="1"/>
  <c r="C80" i="1" s="1"/>
  <c r="C81" i="1" s="1"/>
  <c r="C82" i="1" s="1"/>
  <c r="C83" i="1" s="1"/>
  <c r="C84" i="1" s="1"/>
  <c r="C85" i="1" s="1"/>
  <c r="C86" i="1" s="1"/>
  <c r="C97" i="1" s="1"/>
  <c r="C98" i="1" s="1"/>
  <c r="C99" i="1" s="1"/>
  <c r="C100" i="1" s="1"/>
  <c r="C101" i="1" s="1"/>
  <c r="C102" i="1" s="1"/>
  <c r="C103" i="1" s="1"/>
  <c r="C115" i="1" s="1"/>
  <c r="C116" i="1" s="1"/>
  <c r="C117" i="1" s="1"/>
  <c r="C118" i="1" s="1"/>
  <c r="C119" i="1" s="1"/>
  <c r="C120" i="1" s="1"/>
  <c r="C121" i="1" s="1"/>
  <c r="C132" i="1" s="1"/>
  <c r="C133" i="1" s="1"/>
  <c r="C134" i="1" s="1"/>
  <c r="C135" i="1" s="1"/>
  <c r="C136" i="1" s="1"/>
  <c r="C137" i="1" s="1"/>
  <c r="C138" i="1" s="1"/>
  <c r="C150" i="1" s="1"/>
  <c r="C151" i="1" s="1"/>
  <c r="C152" i="1" s="1"/>
  <c r="C153" i="1" s="1"/>
  <c r="C154" i="1" s="1"/>
  <c r="C155" i="1" s="1"/>
  <c r="C156" i="1" s="1"/>
  <c r="C167" i="1" s="1"/>
  <c r="C168" i="1" s="1"/>
  <c r="C169" i="1" s="1"/>
  <c r="C170" i="1" s="1"/>
  <c r="C171" i="1" s="1"/>
  <c r="C172" i="1" s="1"/>
  <c r="C173" i="1" s="1"/>
  <c r="C185" i="1" s="1"/>
  <c r="C186" i="1" s="1"/>
  <c r="C187" i="1" s="1"/>
  <c r="C188" i="1" s="1"/>
  <c r="C189" i="1" s="1"/>
  <c r="C190" i="1" s="1"/>
  <c r="C191" i="1" s="1"/>
  <c r="C202" i="1" s="1"/>
  <c r="C203" i="1" s="1"/>
  <c r="C204" i="1" s="1"/>
  <c r="C205" i="1" s="1"/>
  <c r="C206" i="1" s="1"/>
  <c r="C207" i="1" s="1"/>
  <c r="C208" i="1" s="1"/>
  <c r="C220" i="1" s="1"/>
  <c r="C221" i="1" s="1"/>
  <c r="C222" i="1" s="1"/>
  <c r="C223" i="1" s="1"/>
  <c r="C224" i="1" s="1"/>
  <c r="C225" i="1" s="1"/>
  <c r="C226" i="1" s="1"/>
  <c r="D18" i="1"/>
  <c r="F153" i="1" s="1"/>
  <c r="D17" i="1"/>
  <c r="F138" i="1" s="1"/>
  <c r="D10" i="1"/>
  <c r="F10" i="1" s="1"/>
  <c r="D14" i="1"/>
  <c r="F34" i="1" s="1"/>
  <c r="F226" i="1"/>
  <c r="E65" i="1"/>
  <c r="D22" i="1"/>
  <c r="F22" i="1" s="1"/>
  <c r="D20" i="1"/>
  <c r="F133" i="1" s="1"/>
  <c r="D19" i="1"/>
  <c r="F32" i="1" s="1"/>
  <c r="D15" i="1"/>
  <c r="D16" i="1" s="1"/>
  <c r="D21" i="1"/>
  <c r="F63" i="1" s="1"/>
  <c r="F154" i="1"/>
  <c r="F204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D4" i="1"/>
  <c r="F237" i="1" s="1"/>
  <c r="B243" i="1"/>
  <c r="I229" i="1"/>
  <c r="I211" i="1"/>
  <c r="I194" i="1"/>
  <c r="I176" i="1"/>
  <c r="I159" i="1"/>
  <c r="I141" i="1"/>
  <c r="I124" i="1"/>
  <c r="I106" i="1"/>
  <c r="I89" i="1"/>
  <c r="I71" i="1"/>
  <c r="I54" i="1"/>
  <c r="I233" i="1"/>
  <c r="E151" i="1"/>
  <c r="F224" i="1"/>
  <c r="F220" i="1"/>
  <c r="E221" i="1"/>
  <c r="E222" i="1"/>
  <c r="E223" i="1"/>
  <c r="E224" i="1"/>
  <c r="E225" i="1"/>
  <c r="E226" i="1"/>
  <c r="E220" i="1"/>
  <c r="F206" i="1"/>
  <c r="F202" i="1"/>
  <c r="E203" i="1"/>
  <c r="E204" i="1"/>
  <c r="E205" i="1"/>
  <c r="E206" i="1"/>
  <c r="E207" i="1"/>
  <c r="E208" i="1"/>
  <c r="E202" i="1"/>
  <c r="F185" i="1"/>
  <c r="E186" i="1"/>
  <c r="E187" i="1"/>
  <c r="E188" i="1"/>
  <c r="E189" i="1"/>
  <c r="E190" i="1"/>
  <c r="E191" i="1"/>
  <c r="E185" i="1"/>
  <c r="F167" i="1"/>
  <c r="E168" i="1"/>
  <c r="E169" i="1"/>
  <c r="E170" i="1"/>
  <c r="E171" i="1"/>
  <c r="E172" i="1"/>
  <c r="E173" i="1"/>
  <c r="E167" i="1"/>
  <c r="F150" i="1"/>
  <c r="E152" i="1"/>
  <c r="E153" i="1"/>
  <c r="E154" i="1"/>
  <c r="E155" i="1"/>
  <c r="E156" i="1"/>
  <c r="E150" i="1"/>
  <c r="F136" i="1"/>
  <c r="F132" i="1"/>
  <c r="E133" i="1"/>
  <c r="E134" i="1"/>
  <c r="E135" i="1"/>
  <c r="E136" i="1"/>
  <c r="E137" i="1"/>
  <c r="E138" i="1"/>
  <c r="E132" i="1"/>
  <c r="F115" i="1"/>
  <c r="E116" i="1"/>
  <c r="E117" i="1"/>
  <c r="E118" i="1"/>
  <c r="E119" i="1"/>
  <c r="E120" i="1"/>
  <c r="E121" i="1"/>
  <c r="E115" i="1"/>
  <c r="E98" i="1"/>
  <c r="E99" i="1"/>
  <c r="E100" i="1"/>
  <c r="E101" i="1"/>
  <c r="E102" i="1"/>
  <c r="E103" i="1"/>
  <c r="F97" i="1"/>
  <c r="E97" i="1"/>
  <c r="F80" i="1"/>
  <c r="E81" i="1"/>
  <c r="E82" i="1"/>
  <c r="E83" i="1"/>
  <c r="E84" i="1"/>
  <c r="E85" i="1"/>
  <c r="E86" i="1"/>
  <c r="E80" i="1"/>
  <c r="F66" i="1"/>
  <c r="F62" i="1"/>
  <c r="E63" i="1"/>
  <c r="E64" i="1"/>
  <c r="E66" i="1"/>
  <c r="E67" i="1"/>
  <c r="E68" i="1"/>
  <c r="E62" i="1"/>
  <c r="F45" i="1"/>
  <c r="E46" i="1"/>
  <c r="E47" i="1"/>
  <c r="E48" i="1"/>
  <c r="E49" i="1"/>
  <c r="E50" i="1"/>
  <c r="E51" i="1"/>
  <c r="E45" i="1"/>
  <c r="F31" i="1"/>
  <c r="E32" i="1"/>
  <c r="E33" i="1"/>
  <c r="E34" i="1"/>
  <c r="E36" i="1"/>
  <c r="E37" i="1"/>
  <c r="E31" i="1"/>
  <c r="D6" i="1"/>
  <c r="A31" i="1"/>
  <c r="A32" i="1" s="1"/>
  <c r="A33" i="1" s="1"/>
  <c r="A34" i="1" s="1"/>
  <c r="A35" i="1" s="1"/>
  <c r="A36" i="1" s="1"/>
  <c r="A37" i="1" s="1"/>
  <c r="A45" i="1" s="1"/>
  <c r="A46" i="1" s="1"/>
  <c r="A47" i="1" s="1"/>
  <c r="A48" i="1" s="1"/>
  <c r="A49" i="1" s="1"/>
  <c r="A50" i="1" s="1"/>
  <c r="A51" i="1" s="1"/>
  <c r="A62" i="1" s="1"/>
  <c r="A63" i="1" s="1"/>
  <c r="A64" i="1" s="1"/>
  <c r="A65" i="1" s="1"/>
  <c r="A66" i="1" s="1"/>
  <c r="A67" i="1" s="1"/>
  <c r="A68" i="1" s="1"/>
  <c r="A80" i="1" s="1"/>
  <c r="A81" i="1" s="1"/>
  <c r="A82" i="1" s="1"/>
  <c r="A83" i="1" s="1"/>
  <c r="A84" i="1" s="1"/>
  <c r="A85" i="1" s="1"/>
  <c r="A86" i="1" s="1"/>
  <c r="A97" i="1" s="1"/>
  <c r="A98" i="1" s="1"/>
  <c r="A99" i="1" s="1"/>
  <c r="A100" i="1" s="1"/>
  <c r="A101" i="1" s="1"/>
  <c r="A102" i="1" s="1"/>
  <c r="A103" i="1" s="1"/>
  <c r="A115" i="1" s="1"/>
  <c r="A116" i="1" s="1"/>
  <c r="A117" i="1" s="1"/>
  <c r="A118" i="1" s="1"/>
  <c r="A119" i="1" s="1"/>
  <c r="A120" i="1" s="1"/>
  <c r="A121" i="1" s="1"/>
  <c r="A132" i="1" s="1"/>
  <c r="A133" i="1" s="1"/>
  <c r="A134" i="1" s="1"/>
  <c r="A135" i="1" s="1"/>
  <c r="A136" i="1" s="1"/>
  <c r="A137" i="1" s="1"/>
  <c r="A138" i="1" s="1"/>
  <c r="A150" i="1" s="1"/>
  <c r="A151" i="1" s="1"/>
  <c r="A152" i="1" s="1"/>
  <c r="A153" i="1" s="1"/>
  <c r="A154" i="1" s="1"/>
  <c r="A155" i="1" s="1"/>
  <c r="A156" i="1" s="1"/>
  <c r="A167" i="1" s="1"/>
  <c r="A168" i="1" s="1"/>
  <c r="A169" i="1" s="1"/>
  <c r="A170" i="1" s="1"/>
  <c r="A171" i="1" s="1"/>
  <c r="A172" i="1" s="1"/>
  <c r="A173" i="1" s="1"/>
  <c r="A185" i="1" s="1"/>
  <c r="A186" i="1" s="1"/>
  <c r="A187" i="1" s="1"/>
  <c r="A188" i="1" s="1"/>
  <c r="A189" i="1" s="1"/>
  <c r="A190" i="1" s="1"/>
  <c r="A191" i="1" s="1"/>
  <c r="A202" i="1" s="1"/>
  <c r="A203" i="1" s="1"/>
  <c r="A204" i="1" s="1"/>
  <c r="A205" i="1" s="1"/>
  <c r="A206" i="1" s="1"/>
  <c r="A207" i="1" s="1"/>
  <c r="A208" i="1" s="1"/>
  <c r="A220" i="1" s="1"/>
  <c r="A221" i="1" s="1"/>
  <c r="A222" i="1" s="1"/>
  <c r="A223" i="1" s="1"/>
  <c r="A224" i="1" s="1"/>
  <c r="A225" i="1" s="1"/>
  <c r="A226" i="1" s="1"/>
  <c r="F84" i="1"/>
  <c r="F49" i="1"/>
  <c r="F101" i="1"/>
  <c r="F35" i="1"/>
  <c r="F222" i="1"/>
  <c r="F171" i="1"/>
  <c r="F134" i="1"/>
  <c r="F33" i="1"/>
  <c r="F189" i="1"/>
  <c r="F187" i="1"/>
  <c r="F117" i="1"/>
  <c r="F119" i="1"/>
  <c r="F64" i="1"/>
  <c r="F47" i="1"/>
  <c r="F99" i="1"/>
  <c r="F152" i="1"/>
  <c r="F169" i="1"/>
  <c r="F82" i="1"/>
  <c r="F173" i="1"/>
  <c r="F83" i="1"/>
  <c r="F17" i="1"/>
  <c r="F65" i="1"/>
  <c r="F223" i="1"/>
  <c r="F37" i="1"/>
  <c r="F208" i="1"/>
  <c r="F51" i="1"/>
  <c r="F191" i="1"/>
  <c r="E106" i="1" l="1"/>
  <c r="I234" i="1"/>
  <c r="E176" i="1"/>
  <c r="E229" i="1"/>
  <c r="F118" i="1"/>
  <c r="E71" i="1"/>
  <c r="E141" i="1"/>
  <c r="E211" i="1"/>
  <c r="E89" i="1"/>
  <c r="E159" i="1"/>
  <c r="E40" i="1"/>
  <c r="E54" i="1"/>
  <c r="E124" i="1"/>
  <c r="E194" i="1"/>
  <c r="F205" i="1"/>
  <c r="F102" i="1"/>
  <c r="F135" i="1"/>
  <c r="F103" i="1"/>
  <c r="F36" i="1"/>
  <c r="F81" i="1"/>
  <c r="F151" i="1"/>
  <c r="F26" i="1"/>
  <c r="F186" i="1"/>
  <c r="F48" i="1"/>
  <c r="F168" i="1"/>
  <c r="F86" i="1"/>
  <c r="F188" i="1"/>
  <c r="F121" i="1"/>
  <c r="F221" i="1"/>
  <c r="F20" i="1"/>
  <c r="F116" i="1"/>
  <c r="F14" i="1"/>
  <c r="D11" i="1"/>
  <c r="F170" i="1"/>
  <c r="F21" i="1"/>
  <c r="F46" i="1"/>
  <c r="F172" i="1"/>
  <c r="F16" i="1"/>
  <c r="F137" i="1"/>
  <c r="D12" i="1"/>
  <c r="F68" i="1"/>
  <c r="F120" i="1"/>
  <c r="F156" i="1"/>
  <c r="F98" i="1"/>
  <c r="F67" i="1"/>
  <c r="F15" i="1"/>
  <c r="F100" i="1"/>
  <c r="F203" i="1"/>
  <c r="D13" i="1"/>
  <c r="D25" i="1"/>
  <c r="F18" i="1"/>
  <c r="F190" i="1"/>
  <c r="F234" i="1" l="1"/>
  <c r="F235" i="1" s="1"/>
  <c r="F11" i="1"/>
  <c r="F50" i="1"/>
  <c r="F25" i="1"/>
  <c r="F225" i="1"/>
  <c r="F85" i="1"/>
  <c r="F13" i="1"/>
  <c r="F155" i="1"/>
  <c r="F12" i="1"/>
  <c r="F207" i="1"/>
  <c r="F233" i="1" l="1"/>
</calcChain>
</file>

<file path=xl/sharedStrings.xml><?xml version="1.0" encoding="utf-8"?>
<sst xmlns="http://schemas.openxmlformats.org/spreadsheetml/2006/main" count="207" uniqueCount="63">
  <si>
    <t>Zielzeit pro Kilometer</t>
  </si>
  <si>
    <t>Eingabe durch Läufer</t>
  </si>
  <si>
    <t>Halbmarathon Endzeit</t>
  </si>
  <si>
    <t>Nicht verändern</t>
  </si>
  <si>
    <t>Datum des Halbmarathons</t>
  </si>
  <si>
    <t>Beginn des Halbmarathontrainings</t>
  </si>
  <si>
    <t>Nr.</t>
  </si>
  <si>
    <t>Angaben für die Trainingseinheiten</t>
  </si>
  <si>
    <t>Zeit pro Km</t>
  </si>
  <si>
    <t>Total Kilometer</t>
  </si>
  <si>
    <t>Km/Std</t>
  </si>
  <si>
    <t>10 Km TDL</t>
  </si>
  <si>
    <t>10 Km TDL Minus</t>
  </si>
  <si>
    <t>5 Km TDL</t>
  </si>
  <si>
    <t>5 km TDL Minus</t>
  </si>
  <si>
    <t>Zügiger Dauerlauf</t>
  </si>
  <si>
    <t xml:space="preserve">16 Km bis 24 Km </t>
  </si>
  <si>
    <t>wie 6 am Schluss 2-6 Km im Halbmarathontempo</t>
  </si>
  <si>
    <t xml:space="preserve">Regenerativer Dauerlauf </t>
  </si>
  <si>
    <t>Dauerlauf locker</t>
  </si>
  <si>
    <t>12*500 2' Trabpause</t>
  </si>
  <si>
    <t>6*1000 Meter, 2' Trabpause</t>
  </si>
  <si>
    <t>5 * 2000, 3' Trabpause</t>
  </si>
  <si>
    <t>3*1000; 2*2000; 1*3000, P 2' und 3'</t>
  </si>
  <si>
    <t>Alternatives Training</t>
  </si>
  <si>
    <t>-</t>
  </si>
  <si>
    <t>Pause</t>
  </si>
  <si>
    <t>Wettkampfvorbereitung 6x500</t>
  </si>
  <si>
    <t>Wettkampf</t>
  </si>
  <si>
    <t>Woche 1</t>
  </si>
  <si>
    <t>Trainigs Nr</t>
  </si>
  <si>
    <t>Vorgabe</t>
  </si>
  <si>
    <t>Zeit/Km</t>
  </si>
  <si>
    <t>Km effektiv</t>
  </si>
  <si>
    <t>Km</t>
  </si>
  <si>
    <t>Bemerkungen</t>
  </si>
  <si>
    <t>Montag</t>
  </si>
  <si>
    <t>Dienstag</t>
  </si>
  <si>
    <t>Mittwoch</t>
  </si>
  <si>
    <t>Donnerstag</t>
  </si>
  <si>
    <t>Freitag</t>
  </si>
  <si>
    <t>Samstag</t>
  </si>
  <si>
    <t>Sonntag</t>
  </si>
  <si>
    <t>Gelaufene Kilometer pro Woche</t>
  </si>
  <si>
    <t>Woche 2</t>
  </si>
  <si>
    <t>Training</t>
  </si>
  <si>
    <t>Effektiv</t>
  </si>
  <si>
    <t>Woche 3</t>
  </si>
  <si>
    <t>Woche 4</t>
  </si>
  <si>
    <t>Woche 5</t>
  </si>
  <si>
    <t>Woche 6</t>
  </si>
  <si>
    <t>Woche 7</t>
  </si>
  <si>
    <t>Woche 8</t>
  </si>
  <si>
    <t>Woche 9</t>
  </si>
  <si>
    <t>Woche 10</t>
  </si>
  <si>
    <t>Woche 11</t>
  </si>
  <si>
    <t>Woche 12</t>
  </si>
  <si>
    <t>Anzahl Trainings im Trainingszyklus</t>
  </si>
  <si>
    <t>Gelaufene Kilometer im Trainingszyklus</t>
  </si>
  <si>
    <t>Durchschnittskilometer pro Woche</t>
  </si>
  <si>
    <t>Endzeit</t>
  </si>
  <si>
    <t>Vorgabe für den Halbmarathon</t>
  </si>
  <si>
    <t>Halbmarathon Rhone Runners (Vorgabe: Mindestens 4 Lauftrainings)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</si>
</sst>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;@"/>
    <numFmt numFmtId="165" formatCode="dd/mm/yyyy;@"/>
    <numFmt numFmtId="166" formatCode="dd/mm/yy;@"/>
  </numFmts>
  <fonts count="13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4" fillId="0" borderId="0" xfId="0" applyFont="1"/>
    <xf numFmtId="165" fontId="0" fillId="0" borderId="0" xfId="0" applyNumberFormat="1"/>
    <xf numFmtId="166" fontId="1" fillId="0" borderId="21" xfId="0" applyNumberFormat="1" applyFont="1" applyBorder="1"/>
    <xf numFmtId="0" fontId="5" fillId="0" borderId="0" xfId="0" applyFont="1"/>
    <xf numFmtId="0" fontId="1" fillId="0" borderId="22" xfId="0" applyFont="1" applyBorder="1"/>
    <xf numFmtId="0" fontId="1" fillId="0" borderId="23" xfId="0" applyFont="1" applyBorder="1"/>
    <xf numFmtId="0" fontId="6" fillId="0" borderId="0" xfId="0" applyFont="1"/>
    <xf numFmtId="164" fontId="4" fillId="2" borderId="0" xfId="0" applyNumberFormat="1" applyFont="1" applyFill="1"/>
    <xf numFmtId="0" fontId="7" fillId="0" borderId="0" xfId="0" applyFont="1"/>
    <xf numFmtId="3" fontId="0" fillId="2" borderId="16" xfId="0" applyNumberFormat="1" applyFill="1" applyBorder="1"/>
    <xf numFmtId="3" fontId="0" fillId="2" borderId="18" xfId="0" applyNumberFormat="1" applyFill="1" applyBorder="1"/>
    <xf numFmtId="0" fontId="4" fillId="0" borderId="0" xfId="0" applyFont="1" applyAlignment="1">
      <alignment horizontal="center"/>
    </xf>
    <xf numFmtId="164" fontId="2" fillId="0" borderId="0" xfId="0" applyNumberFormat="1" applyFont="1"/>
    <xf numFmtId="10" fontId="0" fillId="0" borderId="0" xfId="0" applyNumberFormat="1"/>
    <xf numFmtId="0" fontId="0" fillId="0" borderId="24" xfId="0" applyBorder="1"/>
    <xf numFmtId="0" fontId="2" fillId="0" borderId="25" xfId="0" applyFont="1" applyBorder="1"/>
    <xf numFmtId="3" fontId="0" fillId="2" borderId="26" xfId="0" applyNumberFormat="1" applyFill="1" applyBorder="1"/>
    <xf numFmtId="3" fontId="0" fillId="2" borderId="27" xfId="0" applyNumberFormat="1" applyFill="1" applyBorder="1"/>
    <xf numFmtId="0" fontId="0" fillId="0" borderId="28" xfId="0" applyBorder="1"/>
    <xf numFmtId="0" fontId="9" fillId="0" borderId="0" xfId="0" applyFont="1"/>
    <xf numFmtId="164" fontId="10" fillId="0" borderId="0" xfId="0" applyNumberFormat="1" applyFont="1"/>
    <xf numFmtId="0" fontId="10" fillId="0" borderId="0" xfId="0" applyFont="1"/>
    <xf numFmtId="14" fontId="0" fillId="0" borderId="15" xfId="0" applyNumberFormat="1" applyBorder="1"/>
    <xf numFmtId="14" fontId="0" fillId="0" borderId="17" xfId="0" applyNumberFormat="1" applyBorder="1"/>
    <xf numFmtId="14" fontId="4" fillId="0" borderId="17" xfId="0" applyNumberFormat="1" applyFont="1" applyBorder="1"/>
    <xf numFmtId="166" fontId="4" fillId="2" borderId="0" xfId="0" applyNumberFormat="1" applyFont="1" applyFill="1"/>
    <xf numFmtId="164" fontId="11" fillId="0" borderId="0" xfId="0" applyNumberFormat="1" applyFont="1"/>
    <xf numFmtId="164" fontId="2" fillId="3" borderId="0" xfId="0" applyNumberFormat="1" applyFont="1" applyFill="1"/>
    <xf numFmtId="0" fontId="0" fillId="3" borderId="0" xfId="0" applyFill="1"/>
    <xf numFmtId="0" fontId="0" fillId="3" borderId="16" xfId="0" applyFill="1" applyBorder="1"/>
    <xf numFmtId="0" fontId="0" fillId="3" borderId="18" xfId="0" applyFill="1" applyBorder="1"/>
    <xf numFmtId="3" fontId="4" fillId="3" borderId="0" xfId="0" applyNumberFormat="1" applyFont="1" applyFill="1"/>
    <xf numFmtId="0" fontId="4" fillId="3" borderId="0" xfId="0" applyFont="1" applyFill="1"/>
    <xf numFmtId="0" fontId="4" fillId="3" borderId="18" xfId="0" applyFont="1" applyFill="1" applyBorder="1"/>
    <xf numFmtId="0" fontId="4" fillId="3" borderId="16" xfId="0" applyFont="1" applyFill="1" applyBorder="1"/>
    <xf numFmtId="164" fontId="4" fillId="3" borderId="0" xfId="0" applyNumberFormat="1" applyFont="1" applyFill="1"/>
    <xf numFmtId="166" fontId="4" fillId="3" borderId="0" xfId="0" applyNumberFormat="1" applyFont="1" applyFill="1"/>
    <xf numFmtId="1" fontId="4" fillId="3" borderId="0" xfId="0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0" xfId="0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4" xfId="0" applyBorder="1" applyAlignment="1">
      <alignment horizontal="right"/>
    </xf>
    <xf numFmtId="164" fontId="0" fillId="3" borderId="16" xfId="0" applyNumberFormat="1" applyFill="1" applyBorder="1" applyAlignment="1">
      <alignment horizontal="right"/>
    </xf>
    <xf numFmtId="0" fontId="0" fillId="0" borderId="20" xfId="0" applyBorder="1" applyAlignment="1">
      <alignment horizontal="right"/>
    </xf>
    <xf numFmtId="164" fontId="4" fillId="3" borderId="16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2" fillId="0" borderId="12" xfId="0" applyFont="1" applyBorder="1" applyAlignment="1">
      <alignment horizontal="left"/>
    </xf>
    <xf numFmtId="0" fontId="8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workbookViewId="0">
      <selection sqref="A1:I1"/>
    </sheetView>
  </sheetViews>
  <sheetFormatPr baseColWidth="10" defaultColWidth="11.44140625" defaultRowHeight="13.2" x14ac:dyDescent="0.25"/>
  <cols>
    <col min="1" max="1" width="7" bestFit="1" customWidth="1"/>
    <col min="2" max="2" width="28.109375" customWidth="1"/>
    <col min="3" max="3" width="12.109375" customWidth="1"/>
    <col min="4" max="4" width="11.33203125" customWidth="1"/>
    <col min="5" max="5" width="24.6640625" customWidth="1"/>
    <col min="6" max="6" width="10.88671875" style="62" customWidth="1"/>
    <col min="7" max="7" width="10.44140625" customWidth="1"/>
    <col min="8" max="8" width="3.6640625" hidden="1" customWidth="1"/>
    <col min="9" max="9" width="30.33203125" customWidth="1"/>
    <col min="10" max="10" width="11.44140625" customWidth="1"/>
    <col min="11" max="14" width="11.44140625" hidden="1" customWidth="1"/>
    <col min="15" max="15" width="10.6640625" hidden="1" customWidth="1"/>
    <col min="16" max="16" width="0" hidden="1" customWidth="1"/>
    <col min="17" max="17" width="11.44140625" hidden="1" customWidth="1"/>
  </cols>
  <sheetData>
    <row r="1" spans="1:14" ht="24.6" x14ac:dyDescent="0.4">
      <c r="A1" s="78" t="s">
        <v>62</v>
      </c>
      <c r="B1" s="78"/>
      <c r="C1" s="78"/>
      <c r="D1" s="78"/>
      <c r="E1" s="78"/>
      <c r="F1" s="78"/>
      <c r="G1" s="78"/>
      <c r="H1" s="78"/>
      <c r="I1" s="78"/>
    </row>
    <row r="2" spans="1:14" ht="6" customHeight="1" x14ac:dyDescent="0.25"/>
    <row r="3" spans="1:14" ht="17.399999999999999" x14ac:dyDescent="0.3">
      <c r="B3" s="22" t="s">
        <v>0</v>
      </c>
      <c r="C3" s="41"/>
      <c r="D3" s="29">
        <v>2.9513888888888888E-3</v>
      </c>
      <c r="E3" s="48" t="s">
        <v>1</v>
      </c>
      <c r="F3" s="63"/>
      <c r="G3" s="1"/>
      <c r="H3" s="1"/>
      <c r="K3" s="1">
        <v>5.7870370370370366E-5</v>
      </c>
      <c r="L3" s="1">
        <v>2.3148148148148146E-4</v>
      </c>
      <c r="M3" s="1">
        <v>1.1574074074074073E-3</v>
      </c>
      <c r="N3" s="1">
        <v>6.9444444444444447E-4</v>
      </c>
    </row>
    <row r="4" spans="1:14" ht="17.399999999999999" x14ac:dyDescent="0.3">
      <c r="B4" s="22" t="s">
        <v>2</v>
      </c>
      <c r="C4" s="41"/>
      <c r="D4" s="57">
        <f>D3*21.095</f>
        <v>6.2259548611111104E-2</v>
      </c>
      <c r="E4" s="48" t="s">
        <v>3</v>
      </c>
      <c r="F4" s="63"/>
      <c r="G4" s="23"/>
      <c r="H4" s="23"/>
      <c r="K4" s="1">
        <v>2.5462962962962961E-4</v>
      </c>
      <c r="L4" s="1">
        <v>1.7361111111111112E-4</v>
      </c>
      <c r="M4" s="1">
        <v>1.3888888888888889E-4</v>
      </c>
      <c r="N4" s="1">
        <v>6.9444444444444447E-4</v>
      </c>
    </row>
    <row r="5" spans="1:14" ht="17.399999999999999" x14ac:dyDescent="0.3">
      <c r="B5" s="22" t="s">
        <v>4</v>
      </c>
      <c r="C5" s="41"/>
      <c r="D5" s="47">
        <v>44661</v>
      </c>
      <c r="E5" s="42"/>
      <c r="F5" s="63"/>
      <c r="G5" s="1"/>
      <c r="H5" s="1"/>
      <c r="K5" s="1"/>
      <c r="L5" s="1"/>
      <c r="M5" s="1">
        <v>5.7870370370370378E-4</v>
      </c>
      <c r="N5" s="1"/>
    </row>
    <row r="6" spans="1:14" ht="17.399999999999999" x14ac:dyDescent="0.3">
      <c r="B6" s="22" t="s">
        <v>5</v>
      </c>
      <c r="C6" s="41"/>
      <c r="D6" s="58">
        <f>D5-83</f>
        <v>44578</v>
      </c>
      <c r="E6" s="43"/>
      <c r="F6" s="64"/>
      <c r="K6" s="1">
        <v>0</v>
      </c>
      <c r="L6" s="1">
        <v>1.1574074074074073E-4</v>
      </c>
    </row>
    <row r="7" spans="1:14" ht="5.25" customHeight="1" x14ac:dyDescent="0.25">
      <c r="B7" s="2"/>
      <c r="C7" s="2"/>
      <c r="K7" s="1"/>
    </row>
    <row r="8" spans="1:14" x14ac:dyDescent="0.25">
      <c r="A8" s="3" t="s">
        <v>6</v>
      </c>
      <c r="B8" s="3" t="s">
        <v>7</v>
      </c>
      <c r="C8" s="3"/>
      <c r="D8" s="3" t="s">
        <v>8</v>
      </c>
      <c r="E8" s="3" t="s">
        <v>9</v>
      </c>
      <c r="F8" s="65" t="s">
        <v>10</v>
      </c>
      <c r="K8" s="1">
        <v>4.1666666666666664E-2</v>
      </c>
    </row>
    <row r="9" spans="1:14" ht="2.25" customHeight="1" x14ac:dyDescent="0.25"/>
    <row r="10" spans="1:14" x14ac:dyDescent="0.25">
      <c r="A10" s="2">
        <v>1</v>
      </c>
      <c r="B10" s="25" t="s">
        <v>11</v>
      </c>
      <c r="C10" s="25"/>
      <c r="D10" s="49">
        <f>D3+(D3*2%)</f>
        <v>3.0104166666666664E-3</v>
      </c>
      <c r="E10" s="50">
        <v>14</v>
      </c>
      <c r="F10" s="66">
        <f t="shared" ref="F10:F18" si="0">$K$8/D10</f>
        <v>13.84083044982699</v>
      </c>
      <c r="G10" s="1"/>
      <c r="H10" s="1"/>
    </row>
    <row r="11" spans="1:14" x14ac:dyDescent="0.25">
      <c r="A11" s="2">
        <v>2</v>
      </c>
      <c r="B11" s="25" t="s">
        <v>12</v>
      </c>
      <c r="C11" s="25"/>
      <c r="D11" s="49">
        <f>D10+(D10*4.5%)</f>
        <v>3.1458854166666666E-3</v>
      </c>
      <c r="E11" s="50">
        <v>14</v>
      </c>
      <c r="F11" s="66">
        <f t="shared" si="0"/>
        <v>13.244813827585636</v>
      </c>
      <c r="G11" s="1"/>
      <c r="H11" s="1"/>
    </row>
    <row r="12" spans="1:14" x14ac:dyDescent="0.25">
      <c r="A12" s="2">
        <v>3</v>
      </c>
      <c r="B12" s="25" t="s">
        <v>13</v>
      </c>
      <c r="C12" s="25"/>
      <c r="D12" s="49">
        <f>D10-(D10*6%)</f>
        <v>2.8297916666666667E-3</v>
      </c>
      <c r="E12" s="50">
        <v>11</v>
      </c>
      <c r="F12" s="66">
        <f t="shared" si="0"/>
        <v>14.724287712581903</v>
      </c>
      <c r="G12" s="1"/>
      <c r="H12" s="1"/>
      <c r="K12" s="35">
        <f t="shared" ref="K12:N17" si="1">K3/$D$3</f>
        <v>1.9607843137254902E-2</v>
      </c>
      <c r="L12" s="35">
        <f t="shared" si="1"/>
        <v>7.8431372549019607E-2</v>
      </c>
      <c r="M12" s="35">
        <f t="shared" si="1"/>
        <v>0.39215686274509803</v>
      </c>
      <c r="N12" s="35">
        <f t="shared" si="1"/>
        <v>0.23529411764705885</v>
      </c>
    </row>
    <row r="13" spans="1:14" x14ac:dyDescent="0.25">
      <c r="A13" s="2">
        <v>4</v>
      </c>
      <c r="B13" s="25" t="s">
        <v>14</v>
      </c>
      <c r="C13" s="25"/>
      <c r="D13" s="49">
        <f>D10-(D10*3%)</f>
        <v>2.9201041666666663E-3</v>
      </c>
      <c r="E13" s="50">
        <v>11</v>
      </c>
      <c r="F13" s="66">
        <f t="shared" si="0"/>
        <v>14.26889737095566</v>
      </c>
      <c r="G13" s="1"/>
      <c r="H13" s="1"/>
      <c r="K13" s="35">
        <f t="shared" si="1"/>
        <v>8.6274509803921567E-2</v>
      </c>
      <c r="L13" s="35">
        <f t="shared" si="1"/>
        <v>5.8823529411764712E-2</v>
      </c>
      <c r="M13" s="35">
        <f t="shared" si="1"/>
        <v>4.7058823529411764E-2</v>
      </c>
      <c r="N13" s="35">
        <f t="shared" si="1"/>
        <v>0.23529411764705885</v>
      </c>
    </row>
    <row r="14" spans="1:14" x14ac:dyDescent="0.25">
      <c r="A14" s="2">
        <v>5</v>
      </c>
      <c r="B14" s="25" t="s">
        <v>15</v>
      </c>
      <c r="C14" s="25"/>
      <c r="D14" s="49">
        <f>D3+(D3*7%)</f>
        <v>3.157986111111111E-3</v>
      </c>
      <c r="E14" s="50">
        <v>13</v>
      </c>
      <c r="F14" s="66">
        <f t="shared" si="0"/>
        <v>13.19406267179769</v>
      </c>
      <c r="G14" s="1"/>
      <c r="H14" s="1"/>
      <c r="K14" s="35">
        <f t="shared" si="1"/>
        <v>0</v>
      </c>
      <c r="L14" s="35">
        <f t="shared" si="1"/>
        <v>0</v>
      </c>
      <c r="M14" s="35">
        <f t="shared" si="1"/>
        <v>0.19607843137254904</v>
      </c>
      <c r="N14" s="35">
        <f t="shared" si="1"/>
        <v>0</v>
      </c>
    </row>
    <row r="15" spans="1:14" x14ac:dyDescent="0.25">
      <c r="A15" s="2">
        <v>6</v>
      </c>
      <c r="B15" s="25" t="s">
        <v>16</v>
      </c>
      <c r="C15" s="25"/>
      <c r="D15" s="49">
        <f>D3+(D3*26%)</f>
        <v>3.7187499999999998E-3</v>
      </c>
      <c r="E15" s="50">
        <v>20</v>
      </c>
      <c r="F15" s="66">
        <f t="shared" si="0"/>
        <v>11.204481792717086</v>
      </c>
      <c r="G15" s="1"/>
      <c r="H15" s="1"/>
      <c r="K15" s="35">
        <f t="shared" si="1"/>
        <v>0</v>
      </c>
      <c r="L15" s="35">
        <f t="shared" si="1"/>
        <v>3.9215686274509803E-2</v>
      </c>
      <c r="M15" s="35">
        <f t="shared" si="1"/>
        <v>0</v>
      </c>
      <c r="N15" s="35">
        <f t="shared" si="1"/>
        <v>0</v>
      </c>
    </row>
    <row r="16" spans="1:14" x14ac:dyDescent="0.25">
      <c r="A16" s="2">
        <v>7</v>
      </c>
      <c r="B16" s="25" t="s">
        <v>17</v>
      </c>
      <c r="C16" s="25"/>
      <c r="D16" s="49">
        <f>D15</f>
        <v>3.7187499999999998E-3</v>
      </c>
      <c r="E16" s="50">
        <v>20</v>
      </c>
      <c r="F16" s="66">
        <f t="shared" si="0"/>
        <v>11.204481792717086</v>
      </c>
      <c r="G16" s="1"/>
      <c r="H16" s="1"/>
      <c r="K16" s="35">
        <f t="shared" si="1"/>
        <v>0</v>
      </c>
      <c r="L16" s="35">
        <f t="shared" si="1"/>
        <v>0</v>
      </c>
      <c r="M16" s="35">
        <f t="shared" si="1"/>
        <v>0</v>
      </c>
      <c r="N16" s="35">
        <f t="shared" si="1"/>
        <v>0</v>
      </c>
    </row>
    <row r="17" spans="1:17" x14ac:dyDescent="0.25">
      <c r="A17" s="2">
        <v>8</v>
      </c>
      <c r="B17" s="25" t="s">
        <v>18</v>
      </c>
      <c r="C17" s="25"/>
      <c r="D17" s="49">
        <f>D3+(D3*50%)</f>
        <v>4.4270833333333332E-3</v>
      </c>
      <c r="E17" s="50">
        <v>15</v>
      </c>
      <c r="F17" s="66">
        <f t="shared" si="0"/>
        <v>9.4117647058823533</v>
      </c>
      <c r="G17" s="1"/>
      <c r="H17" s="1"/>
      <c r="K17" s="35">
        <f t="shared" si="1"/>
        <v>14.117647058823529</v>
      </c>
      <c r="L17" s="35">
        <f t="shared" si="1"/>
        <v>0</v>
      </c>
      <c r="M17" s="35">
        <f t="shared" si="1"/>
        <v>0</v>
      </c>
      <c r="N17" s="35">
        <f t="shared" si="1"/>
        <v>0</v>
      </c>
    </row>
    <row r="18" spans="1:17" x14ac:dyDescent="0.25">
      <c r="A18" s="2">
        <v>9</v>
      </c>
      <c r="B18" s="25" t="s">
        <v>19</v>
      </c>
      <c r="C18" s="25"/>
      <c r="D18" s="49">
        <f>D3+(D3*36%)</f>
        <v>4.0138888888888889E-3</v>
      </c>
      <c r="E18" s="50">
        <v>14</v>
      </c>
      <c r="F18" s="66">
        <f t="shared" si="0"/>
        <v>10.380622837370241</v>
      </c>
      <c r="G18" s="1"/>
      <c r="H18" s="1"/>
    </row>
    <row r="19" spans="1:17" x14ac:dyDescent="0.25">
      <c r="A19" s="2">
        <v>11</v>
      </c>
      <c r="B19" s="25" t="s">
        <v>20</v>
      </c>
      <c r="C19" s="25"/>
      <c r="D19" s="49">
        <f>D3-(D3*10%)</f>
        <v>2.6562499999999998E-3</v>
      </c>
      <c r="E19" s="50">
        <v>12</v>
      </c>
      <c r="F19" s="66"/>
      <c r="G19" s="1"/>
      <c r="H19" s="1"/>
    </row>
    <row r="20" spans="1:17" x14ac:dyDescent="0.25">
      <c r="A20" s="2">
        <v>12</v>
      </c>
      <c r="B20" s="25" t="s">
        <v>21</v>
      </c>
      <c r="C20" s="25"/>
      <c r="D20" s="49">
        <f>D3-(D3*7%)</f>
        <v>2.7447916666666666E-3</v>
      </c>
      <c r="E20" s="50">
        <v>12</v>
      </c>
      <c r="F20" s="66">
        <f>$K$8/D20</f>
        <v>15.180265654648956</v>
      </c>
      <c r="G20" s="1"/>
      <c r="H20" s="1"/>
    </row>
    <row r="21" spans="1:17" x14ac:dyDescent="0.25">
      <c r="A21" s="2">
        <v>13</v>
      </c>
      <c r="B21" s="25" t="s">
        <v>22</v>
      </c>
      <c r="C21" s="25"/>
      <c r="D21" s="49">
        <f>D3-(D3*3%)</f>
        <v>2.8628472222222224E-3</v>
      </c>
      <c r="E21" s="50">
        <v>15</v>
      </c>
      <c r="F21" s="66">
        <f>$K$8/D21</f>
        <v>14.554275318374771</v>
      </c>
      <c r="G21" s="1"/>
      <c r="H21" s="1"/>
    </row>
    <row r="22" spans="1:17" x14ac:dyDescent="0.25">
      <c r="A22" s="2">
        <v>14</v>
      </c>
      <c r="B22" s="25" t="s">
        <v>23</v>
      </c>
      <c r="C22" s="25"/>
      <c r="D22" s="49">
        <f>D3-(D3*4%)</f>
        <v>2.8333333333333331E-3</v>
      </c>
      <c r="E22" s="50">
        <v>15</v>
      </c>
      <c r="F22" s="66">
        <f>$K$8/D22</f>
        <v>14.705882352941178</v>
      </c>
      <c r="G22" s="1"/>
      <c r="H22" s="1"/>
    </row>
    <row r="23" spans="1:17" x14ac:dyDescent="0.25">
      <c r="A23" s="2">
        <v>15</v>
      </c>
      <c r="B23" s="25" t="s">
        <v>24</v>
      </c>
      <c r="C23" s="25"/>
      <c r="D23" s="61" t="s">
        <v>25</v>
      </c>
      <c r="E23" s="50"/>
      <c r="F23" s="66"/>
      <c r="G23" s="1"/>
      <c r="H23" s="1"/>
    </row>
    <row r="24" spans="1:17" x14ac:dyDescent="0.25">
      <c r="A24" s="2">
        <v>16</v>
      </c>
      <c r="B24" s="25" t="s">
        <v>26</v>
      </c>
      <c r="C24" s="25"/>
      <c r="D24" s="61" t="s">
        <v>25</v>
      </c>
      <c r="E24" s="50"/>
    </row>
    <row r="25" spans="1:17" x14ac:dyDescent="0.25">
      <c r="A25" s="2">
        <v>17</v>
      </c>
      <c r="B25" s="25" t="s">
        <v>27</v>
      </c>
      <c r="C25" s="25"/>
      <c r="D25" s="49">
        <f>D19</f>
        <v>2.6562499999999998E-3</v>
      </c>
      <c r="E25" s="50"/>
      <c r="F25" s="66">
        <f>$K$8/D25</f>
        <v>15.686274509803923</v>
      </c>
    </row>
    <row r="26" spans="1:17" ht="14.25" customHeight="1" x14ac:dyDescent="0.25">
      <c r="A26" s="2">
        <v>18</v>
      </c>
      <c r="B26" s="25" t="s">
        <v>28</v>
      </c>
      <c r="C26" s="25"/>
      <c r="D26" s="49">
        <f>D3</f>
        <v>2.9513888888888888E-3</v>
      </c>
      <c r="E26" s="50">
        <v>21</v>
      </c>
      <c r="F26" s="66">
        <f>K8/D26</f>
        <v>14.117647058823529</v>
      </c>
    </row>
    <row r="27" spans="1:17" ht="4.5" customHeight="1" x14ac:dyDescent="0.25">
      <c r="A27" s="2"/>
      <c r="B27" s="25"/>
      <c r="C27" s="25"/>
      <c r="D27" s="34"/>
    </row>
    <row r="28" spans="1:17" ht="3.75" customHeight="1" x14ac:dyDescent="0.25">
      <c r="A28" s="4"/>
      <c r="B28" s="12"/>
      <c r="C28" s="12"/>
      <c r="D28" s="13"/>
      <c r="E28" s="13"/>
      <c r="F28" s="67"/>
      <c r="G28" s="13"/>
      <c r="H28" s="36"/>
      <c r="I28" s="5"/>
    </row>
    <row r="29" spans="1:17" x14ac:dyDescent="0.25">
      <c r="A29" s="10"/>
      <c r="B29" s="14" t="s">
        <v>29</v>
      </c>
      <c r="C29" s="14"/>
      <c r="D29" s="15" t="s">
        <v>30</v>
      </c>
      <c r="E29" s="15" t="s">
        <v>31</v>
      </c>
      <c r="F29" s="68" t="s">
        <v>32</v>
      </c>
      <c r="G29" s="15" t="s">
        <v>33</v>
      </c>
      <c r="H29" s="37" t="s">
        <v>34</v>
      </c>
      <c r="I29" s="11" t="s">
        <v>35</v>
      </c>
    </row>
    <row r="30" spans="1:17" x14ac:dyDescent="0.25">
      <c r="A30" s="6"/>
      <c r="B30" s="16"/>
      <c r="C30" s="16"/>
      <c r="D30" s="17"/>
      <c r="E30" s="17"/>
      <c r="F30" s="69"/>
      <c r="G30" s="17"/>
      <c r="I30" s="7"/>
    </row>
    <row r="31" spans="1:17" x14ac:dyDescent="0.25">
      <c r="A31" s="24">
        <f>D6</f>
        <v>44578</v>
      </c>
      <c r="B31" s="18" t="s">
        <v>36</v>
      </c>
      <c r="C31" s="44">
        <v>44578</v>
      </c>
      <c r="D31" s="51">
        <v>15</v>
      </c>
      <c r="E31" s="51" t="str">
        <f t="shared" ref="E31:E37" si="2">LOOKUP($D$31:$D$37,$A$10:$A$26,$B$10:$B$26)</f>
        <v>Alternatives Training</v>
      </c>
      <c r="F31" s="70" t="str">
        <f t="shared" ref="F31:F37" si="3">LOOKUP($D$31:$D$37,$A$10:$A$26,$D$10:$D$26)</f>
        <v>-</v>
      </c>
      <c r="G31" s="31"/>
      <c r="H31" s="38"/>
      <c r="I31" s="26"/>
      <c r="Q31">
        <f>VLOOKUP(D31,$A$10:$E$26,5,FALSE)</f>
        <v>0</v>
      </c>
    </row>
    <row r="32" spans="1:17" x14ac:dyDescent="0.25">
      <c r="A32" s="24">
        <f t="shared" ref="A32:A37" si="4">A31+1</f>
        <v>44579</v>
      </c>
      <c r="B32" s="19" t="s">
        <v>37</v>
      </c>
      <c r="C32" s="44">
        <v>44579</v>
      </c>
      <c r="D32" s="52">
        <v>11</v>
      </c>
      <c r="E32" s="51" t="str">
        <f t="shared" si="2"/>
        <v>12*500 2' Trabpause</v>
      </c>
      <c r="F32" s="70">
        <f t="shared" si="3"/>
        <v>2.6562499999999998E-3</v>
      </c>
      <c r="G32" s="32"/>
      <c r="H32" s="39"/>
      <c r="I32" s="27"/>
      <c r="Q32">
        <f t="shared" ref="Q32:Q37" si="5">VLOOKUP(D32,$A$10:$E$26,5,FALSE)</f>
        <v>12</v>
      </c>
    </row>
    <row r="33" spans="1:17" x14ac:dyDescent="0.25">
      <c r="A33" s="24">
        <f t="shared" si="4"/>
        <v>44580</v>
      </c>
      <c r="B33" s="19" t="s">
        <v>38</v>
      </c>
      <c r="C33" s="44">
        <v>44580</v>
      </c>
      <c r="D33" s="52">
        <v>15</v>
      </c>
      <c r="E33" s="51" t="str">
        <f t="shared" si="2"/>
        <v>Alternatives Training</v>
      </c>
      <c r="F33" s="70" t="str">
        <f t="shared" si="3"/>
        <v>-</v>
      </c>
      <c r="G33" s="32"/>
      <c r="H33" s="39"/>
      <c r="I33" s="27"/>
      <c r="Q33">
        <f t="shared" si="5"/>
        <v>0</v>
      </c>
    </row>
    <row r="34" spans="1:17" x14ac:dyDescent="0.25">
      <c r="A34" s="24">
        <f t="shared" si="4"/>
        <v>44581</v>
      </c>
      <c r="B34" s="19" t="s">
        <v>39</v>
      </c>
      <c r="C34" s="44">
        <v>44581</v>
      </c>
      <c r="D34" s="52">
        <v>5</v>
      </c>
      <c r="E34" s="51" t="str">
        <f t="shared" si="2"/>
        <v>Zügiger Dauerlauf</v>
      </c>
      <c r="F34" s="70">
        <f t="shared" si="3"/>
        <v>3.157986111111111E-3</v>
      </c>
      <c r="G34" s="32"/>
      <c r="H34" s="39"/>
      <c r="I34" s="27"/>
      <c r="Q34">
        <f t="shared" si="5"/>
        <v>13</v>
      </c>
    </row>
    <row r="35" spans="1:17" x14ac:dyDescent="0.25">
      <c r="A35" s="24">
        <f t="shared" si="4"/>
        <v>44582</v>
      </c>
      <c r="B35" s="19" t="s">
        <v>40</v>
      </c>
      <c r="C35" s="44">
        <v>44582</v>
      </c>
      <c r="D35" s="52">
        <v>16</v>
      </c>
      <c r="E35" s="51" t="str">
        <f t="shared" si="2"/>
        <v>Pause</v>
      </c>
      <c r="F35" s="70" t="str">
        <f t="shared" si="3"/>
        <v>-</v>
      </c>
      <c r="G35" s="32"/>
      <c r="H35" s="39"/>
      <c r="I35" s="27"/>
      <c r="Q35">
        <f t="shared" si="5"/>
        <v>0</v>
      </c>
    </row>
    <row r="36" spans="1:17" x14ac:dyDescent="0.25">
      <c r="A36" s="24">
        <f t="shared" si="4"/>
        <v>44583</v>
      </c>
      <c r="B36" s="19" t="s">
        <v>41</v>
      </c>
      <c r="C36" s="44">
        <v>44583</v>
      </c>
      <c r="D36" s="52">
        <v>6</v>
      </c>
      <c r="E36" s="51" t="str">
        <f t="shared" si="2"/>
        <v xml:space="preserve">16 Km bis 24 Km </v>
      </c>
      <c r="F36" s="70">
        <f t="shared" si="3"/>
        <v>3.7187499999999998E-3</v>
      </c>
      <c r="G36" s="32"/>
      <c r="H36" s="39"/>
      <c r="I36" s="27"/>
      <c r="Q36">
        <f t="shared" si="5"/>
        <v>20</v>
      </c>
    </row>
    <row r="37" spans="1:17" x14ac:dyDescent="0.25">
      <c r="A37" s="24">
        <f t="shared" si="4"/>
        <v>44584</v>
      </c>
      <c r="B37" s="19" t="s">
        <v>42</v>
      </c>
      <c r="C37" s="44">
        <v>44584</v>
      </c>
      <c r="D37" s="52">
        <v>8</v>
      </c>
      <c r="E37" s="51" t="str">
        <f t="shared" si="2"/>
        <v xml:space="preserve">Regenerativer Dauerlauf </v>
      </c>
      <c r="F37" s="70">
        <f t="shared" si="3"/>
        <v>4.4270833333333332E-3</v>
      </c>
      <c r="G37" s="32"/>
      <c r="H37" s="39"/>
      <c r="I37" s="27"/>
      <c r="Q37">
        <f t="shared" si="5"/>
        <v>15</v>
      </c>
    </row>
    <row r="38" spans="1:17" x14ac:dyDescent="0.25">
      <c r="A38" s="8"/>
      <c r="B38" s="20"/>
      <c r="C38" s="20"/>
      <c r="D38" s="21"/>
      <c r="E38" s="21"/>
      <c r="F38" s="71"/>
      <c r="G38" s="21"/>
      <c r="H38" s="40"/>
      <c r="I38" s="9"/>
    </row>
    <row r="40" spans="1:17" ht="15.6" x14ac:dyDescent="0.3">
      <c r="A40" s="22" t="s">
        <v>43</v>
      </c>
      <c r="D40" s="22"/>
      <c r="E40" s="53">
        <f>SUM(Q31:Q37)</f>
        <v>60</v>
      </c>
      <c r="I40" s="53">
        <f>SUM(G31:G37)</f>
        <v>0</v>
      </c>
    </row>
    <row r="41" spans="1:17" ht="15.6" x14ac:dyDescent="0.3">
      <c r="A41" s="22"/>
      <c r="D41" s="22"/>
      <c r="E41" s="22"/>
    </row>
    <row r="42" spans="1:17" x14ac:dyDescent="0.25">
      <c r="A42" s="4"/>
      <c r="B42" s="12"/>
      <c r="C42" s="12"/>
      <c r="D42" s="13"/>
      <c r="E42" s="13"/>
      <c r="F42" s="67"/>
      <c r="G42" s="13"/>
      <c r="H42" s="36"/>
      <c r="I42" s="5"/>
    </row>
    <row r="43" spans="1:17" x14ac:dyDescent="0.25">
      <c r="A43" s="10"/>
      <c r="B43" s="14" t="s">
        <v>44</v>
      </c>
      <c r="C43" s="14"/>
      <c r="D43" s="15" t="s">
        <v>45</v>
      </c>
      <c r="E43" s="15" t="s">
        <v>31</v>
      </c>
      <c r="F43" s="68" t="s">
        <v>32</v>
      </c>
      <c r="G43" s="15" t="s">
        <v>46</v>
      </c>
      <c r="H43" s="37"/>
      <c r="I43" s="11" t="s">
        <v>35</v>
      </c>
    </row>
    <row r="44" spans="1:17" x14ac:dyDescent="0.25">
      <c r="A44" s="6"/>
      <c r="B44" s="16"/>
      <c r="C44" s="16"/>
      <c r="D44" s="17"/>
      <c r="E44" s="17"/>
      <c r="F44" s="69"/>
      <c r="G44" s="17"/>
      <c r="I44" s="7"/>
    </row>
    <row r="45" spans="1:17" x14ac:dyDescent="0.25">
      <c r="A45" s="24">
        <f>A37+1</f>
        <v>44585</v>
      </c>
      <c r="B45" s="18" t="s">
        <v>36</v>
      </c>
      <c r="C45" s="44">
        <f>C37+1</f>
        <v>44585</v>
      </c>
      <c r="D45" s="51">
        <v>15</v>
      </c>
      <c r="E45" s="51" t="str">
        <f t="shared" ref="E45:E51" si="6">LOOKUP($D$45:$D$51,$A$10:$A$26,$B$10:$B$26)</f>
        <v>Alternatives Training</v>
      </c>
      <c r="F45" s="70" t="str">
        <f t="shared" ref="F45:F51" si="7">LOOKUP($D$45:$D$51,$A$10:$A$26,$D$10:$D$26)</f>
        <v>-</v>
      </c>
      <c r="G45" s="31"/>
      <c r="H45" s="38"/>
      <c r="I45" s="26"/>
      <c r="Q45">
        <f>VLOOKUP(D45,$A$10:$E$26,5,FALSE)</f>
        <v>0</v>
      </c>
    </row>
    <row r="46" spans="1:17" x14ac:dyDescent="0.25">
      <c r="A46" s="24">
        <f t="shared" ref="A46:A51" si="8">A45+1</f>
        <v>44586</v>
      </c>
      <c r="B46" s="19" t="s">
        <v>37</v>
      </c>
      <c r="C46" s="44">
        <f>C45+1</f>
        <v>44586</v>
      </c>
      <c r="D46" s="52">
        <v>12</v>
      </c>
      <c r="E46" s="51" t="str">
        <f t="shared" si="6"/>
        <v>6*1000 Meter, 2' Trabpause</v>
      </c>
      <c r="F46" s="70">
        <f t="shared" si="7"/>
        <v>2.7447916666666666E-3</v>
      </c>
      <c r="G46" s="32"/>
      <c r="H46" s="39"/>
      <c r="I46" s="27"/>
      <c r="Q46">
        <f t="shared" ref="Q46:Q51" si="9">VLOOKUP(D46,$A$10:$E$26,5,FALSE)</f>
        <v>12</v>
      </c>
    </row>
    <row r="47" spans="1:17" x14ac:dyDescent="0.25">
      <c r="A47" s="24">
        <f t="shared" si="8"/>
        <v>44587</v>
      </c>
      <c r="B47" s="19" t="s">
        <v>38</v>
      </c>
      <c r="C47" s="44">
        <f t="shared" ref="C47:C51" si="10">C46+1</f>
        <v>44587</v>
      </c>
      <c r="D47" s="52">
        <v>15</v>
      </c>
      <c r="E47" s="51" t="str">
        <f t="shared" si="6"/>
        <v>Alternatives Training</v>
      </c>
      <c r="F47" s="70" t="str">
        <f t="shared" si="7"/>
        <v>-</v>
      </c>
      <c r="G47" s="32"/>
      <c r="H47" s="39"/>
      <c r="I47" s="27"/>
      <c r="Q47">
        <f t="shared" si="9"/>
        <v>0</v>
      </c>
    </row>
    <row r="48" spans="1:17" x14ac:dyDescent="0.25">
      <c r="A48" s="24">
        <f t="shared" si="8"/>
        <v>44588</v>
      </c>
      <c r="B48" s="19" t="s">
        <v>39</v>
      </c>
      <c r="C48" s="44">
        <f t="shared" si="10"/>
        <v>44588</v>
      </c>
      <c r="D48" s="52">
        <v>9</v>
      </c>
      <c r="E48" s="51" t="str">
        <f t="shared" si="6"/>
        <v>Dauerlauf locker</v>
      </c>
      <c r="F48" s="70">
        <f t="shared" si="7"/>
        <v>4.0138888888888889E-3</v>
      </c>
      <c r="G48" s="32"/>
      <c r="H48" s="39"/>
      <c r="I48" s="27"/>
      <c r="Q48">
        <f t="shared" si="9"/>
        <v>14</v>
      </c>
    </row>
    <row r="49" spans="1:17" x14ac:dyDescent="0.25">
      <c r="A49" s="24">
        <f t="shared" si="8"/>
        <v>44589</v>
      </c>
      <c r="B49" s="19" t="s">
        <v>40</v>
      </c>
      <c r="C49" s="44">
        <f t="shared" si="10"/>
        <v>44589</v>
      </c>
      <c r="D49" s="52">
        <v>16</v>
      </c>
      <c r="E49" s="51" t="str">
        <f t="shared" si="6"/>
        <v>Pause</v>
      </c>
      <c r="F49" s="70" t="str">
        <f t="shared" si="7"/>
        <v>-</v>
      </c>
      <c r="G49" s="32"/>
      <c r="H49" s="39"/>
      <c r="I49" s="27"/>
      <c r="Q49">
        <f t="shared" si="9"/>
        <v>0</v>
      </c>
    </row>
    <row r="50" spans="1:17" x14ac:dyDescent="0.25">
      <c r="A50" s="24">
        <f t="shared" si="8"/>
        <v>44590</v>
      </c>
      <c r="B50" s="19" t="s">
        <v>41</v>
      </c>
      <c r="C50" s="44">
        <f t="shared" si="10"/>
        <v>44590</v>
      </c>
      <c r="D50" s="52">
        <v>2</v>
      </c>
      <c r="E50" s="51" t="str">
        <f t="shared" si="6"/>
        <v>10 Km TDL Minus</v>
      </c>
      <c r="F50" s="70">
        <f t="shared" si="7"/>
        <v>3.1458854166666666E-3</v>
      </c>
      <c r="G50" s="32"/>
      <c r="H50" s="39"/>
      <c r="I50" s="27"/>
      <c r="Q50">
        <f t="shared" si="9"/>
        <v>14</v>
      </c>
    </row>
    <row r="51" spans="1:17" x14ac:dyDescent="0.25">
      <c r="A51" s="24">
        <f t="shared" si="8"/>
        <v>44591</v>
      </c>
      <c r="B51" s="19" t="s">
        <v>42</v>
      </c>
      <c r="C51" s="44">
        <f t="shared" si="10"/>
        <v>44591</v>
      </c>
      <c r="D51" s="52">
        <v>8</v>
      </c>
      <c r="E51" s="51" t="str">
        <f t="shared" si="6"/>
        <v xml:space="preserve">Regenerativer Dauerlauf </v>
      </c>
      <c r="F51" s="70">
        <f t="shared" si="7"/>
        <v>4.4270833333333332E-3</v>
      </c>
      <c r="G51" s="32"/>
      <c r="H51" s="39"/>
      <c r="I51" s="27"/>
      <c r="Q51">
        <f t="shared" si="9"/>
        <v>15</v>
      </c>
    </row>
    <row r="52" spans="1:17" x14ac:dyDescent="0.25">
      <c r="A52" s="8"/>
      <c r="B52" s="20"/>
      <c r="C52" s="20"/>
      <c r="D52" s="21"/>
      <c r="E52" s="21"/>
      <c r="F52" s="71"/>
      <c r="G52" s="21"/>
      <c r="H52" s="40"/>
      <c r="I52" s="9"/>
    </row>
    <row r="54" spans="1:17" ht="15.6" x14ac:dyDescent="0.3">
      <c r="A54" s="22" t="s">
        <v>43</v>
      </c>
      <c r="D54" s="22"/>
      <c r="E54" s="53">
        <f>SUM(Q45:Q51)</f>
        <v>55</v>
      </c>
      <c r="I54" s="53">
        <f>SUM(G45:G51)</f>
        <v>0</v>
      </c>
    </row>
    <row r="59" spans="1:17" x14ac:dyDescent="0.25">
      <c r="A59" s="4"/>
      <c r="B59" s="12"/>
      <c r="C59" s="12"/>
      <c r="D59" s="13"/>
      <c r="E59" s="13"/>
      <c r="F59" s="67"/>
      <c r="G59" s="13"/>
      <c r="H59" s="36"/>
      <c r="I59" s="5"/>
    </row>
    <row r="60" spans="1:17" x14ac:dyDescent="0.25">
      <c r="A60" s="10"/>
      <c r="B60" s="14" t="s">
        <v>47</v>
      </c>
      <c r="C60" s="14"/>
      <c r="D60" s="15" t="s">
        <v>45</v>
      </c>
      <c r="E60" s="15" t="s">
        <v>31</v>
      </c>
      <c r="F60" s="68" t="s">
        <v>32</v>
      </c>
      <c r="G60" s="15" t="s">
        <v>46</v>
      </c>
      <c r="H60" s="37"/>
      <c r="I60" s="11" t="s">
        <v>35</v>
      </c>
    </row>
    <row r="61" spans="1:17" x14ac:dyDescent="0.25">
      <c r="A61" s="6"/>
      <c r="B61" s="16"/>
      <c r="C61" s="16"/>
      <c r="D61" s="17"/>
      <c r="E61" s="17"/>
      <c r="F61" s="69"/>
      <c r="G61" s="17"/>
      <c r="I61" s="7"/>
    </row>
    <row r="62" spans="1:17" x14ac:dyDescent="0.25">
      <c r="A62" s="24">
        <f>A51+1</f>
        <v>44592</v>
      </c>
      <c r="B62" s="18" t="s">
        <v>36</v>
      </c>
      <c r="C62" s="44">
        <f>C51+1</f>
        <v>44592</v>
      </c>
      <c r="D62" s="51">
        <v>15</v>
      </c>
      <c r="E62" s="51" t="str">
        <f t="shared" ref="E62:E68" si="11">LOOKUP($D$62:$D$68,$A$10:$A$26,$B$10:$B$26)</f>
        <v>Alternatives Training</v>
      </c>
      <c r="F62" s="70" t="str">
        <f t="shared" ref="F62:F68" si="12">LOOKUP($D$62:$D$68,$A$10:$A$26,$D$10:$D$26)</f>
        <v>-</v>
      </c>
      <c r="G62" s="31"/>
      <c r="H62" s="38"/>
      <c r="I62" s="26"/>
      <c r="Q62">
        <f>VLOOKUP(D62,$A$10:$E$26,5,FALSE)</f>
        <v>0</v>
      </c>
    </row>
    <row r="63" spans="1:17" x14ac:dyDescent="0.25">
      <c r="A63" s="24">
        <f t="shared" ref="A63:A68" si="13">A62+1</f>
        <v>44593</v>
      </c>
      <c r="B63" s="19" t="s">
        <v>37</v>
      </c>
      <c r="C63" s="45">
        <f>C62+1</f>
        <v>44593</v>
      </c>
      <c r="D63" s="52">
        <v>13</v>
      </c>
      <c r="E63" s="51" t="str">
        <f t="shared" si="11"/>
        <v>5 * 2000, 3' Trabpause</v>
      </c>
      <c r="F63" s="70">
        <f t="shared" si="12"/>
        <v>2.8628472222222224E-3</v>
      </c>
      <c r="G63" s="32"/>
      <c r="H63" s="39"/>
      <c r="I63" s="27"/>
      <c r="Q63">
        <f t="shared" ref="Q63:Q68" si="14">VLOOKUP(D63,$A$10:$E$26,5,FALSE)</f>
        <v>15</v>
      </c>
    </row>
    <row r="64" spans="1:17" x14ac:dyDescent="0.25">
      <c r="A64" s="24">
        <f t="shared" si="13"/>
        <v>44594</v>
      </c>
      <c r="B64" s="19" t="s">
        <v>38</v>
      </c>
      <c r="C64" s="45">
        <f t="shared" ref="C64:C68" si="15">C63+1</f>
        <v>44594</v>
      </c>
      <c r="D64" s="52">
        <v>15</v>
      </c>
      <c r="E64" s="51" t="str">
        <f t="shared" si="11"/>
        <v>Alternatives Training</v>
      </c>
      <c r="F64" s="70" t="str">
        <f t="shared" si="12"/>
        <v>-</v>
      </c>
      <c r="G64" s="32"/>
      <c r="H64" s="39"/>
      <c r="I64" s="27"/>
      <c r="Q64">
        <f t="shared" si="14"/>
        <v>0</v>
      </c>
    </row>
    <row r="65" spans="1:17" x14ac:dyDescent="0.25">
      <c r="A65" s="24">
        <f t="shared" si="13"/>
        <v>44595</v>
      </c>
      <c r="B65" s="19" t="s">
        <v>39</v>
      </c>
      <c r="C65" s="45">
        <f t="shared" si="15"/>
        <v>44595</v>
      </c>
      <c r="D65" s="52">
        <v>8</v>
      </c>
      <c r="E65" s="51" t="str">
        <f t="shared" si="11"/>
        <v xml:space="preserve">Regenerativer Dauerlauf </v>
      </c>
      <c r="F65" s="70">
        <f t="shared" si="12"/>
        <v>4.4270833333333332E-3</v>
      </c>
      <c r="G65" s="32"/>
      <c r="H65" s="39"/>
      <c r="I65" s="27"/>
      <c r="Q65">
        <f t="shared" si="14"/>
        <v>15</v>
      </c>
    </row>
    <row r="66" spans="1:17" x14ac:dyDescent="0.25">
      <c r="A66" s="24">
        <f t="shared" si="13"/>
        <v>44596</v>
      </c>
      <c r="B66" s="19" t="s">
        <v>40</v>
      </c>
      <c r="C66" s="45">
        <f t="shared" si="15"/>
        <v>44596</v>
      </c>
      <c r="D66" s="52">
        <v>16</v>
      </c>
      <c r="E66" s="51" t="str">
        <f t="shared" si="11"/>
        <v>Pause</v>
      </c>
      <c r="F66" s="70" t="str">
        <f t="shared" si="12"/>
        <v>-</v>
      </c>
      <c r="G66" s="32"/>
      <c r="H66" s="39"/>
      <c r="I66" s="27"/>
      <c r="Q66">
        <f t="shared" si="14"/>
        <v>0</v>
      </c>
    </row>
    <row r="67" spans="1:17" x14ac:dyDescent="0.25">
      <c r="A67" s="24">
        <f t="shared" si="13"/>
        <v>44597</v>
      </c>
      <c r="B67" s="19" t="s">
        <v>41</v>
      </c>
      <c r="C67" s="45">
        <f t="shared" si="15"/>
        <v>44597</v>
      </c>
      <c r="D67" s="52">
        <v>6</v>
      </c>
      <c r="E67" s="51" t="str">
        <f t="shared" si="11"/>
        <v xml:space="preserve">16 Km bis 24 Km </v>
      </c>
      <c r="F67" s="70">
        <f t="shared" si="12"/>
        <v>3.7187499999999998E-3</v>
      </c>
      <c r="G67" s="32"/>
      <c r="H67" s="39"/>
      <c r="I67" s="27"/>
      <c r="Q67">
        <f t="shared" si="14"/>
        <v>20</v>
      </c>
    </row>
    <row r="68" spans="1:17" x14ac:dyDescent="0.25">
      <c r="A68" s="24">
        <f t="shared" si="13"/>
        <v>44598</v>
      </c>
      <c r="B68" s="19" t="s">
        <v>42</v>
      </c>
      <c r="C68" s="45">
        <f t="shared" si="15"/>
        <v>44598</v>
      </c>
      <c r="D68" s="52">
        <v>9</v>
      </c>
      <c r="E68" s="51" t="str">
        <f t="shared" si="11"/>
        <v>Dauerlauf locker</v>
      </c>
      <c r="F68" s="70">
        <f t="shared" si="12"/>
        <v>4.0138888888888889E-3</v>
      </c>
      <c r="G68" s="32"/>
      <c r="H68" s="39"/>
      <c r="I68" s="27"/>
      <c r="Q68">
        <f t="shared" si="14"/>
        <v>14</v>
      </c>
    </row>
    <row r="69" spans="1:17" x14ac:dyDescent="0.25">
      <c r="A69" s="8"/>
      <c r="B69" s="20"/>
      <c r="C69" s="20"/>
      <c r="D69" s="21"/>
      <c r="E69" s="21"/>
      <c r="F69" s="71"/>
      <c r="G69" s="21"/>
      <c r="H69" s="40"/>
      <c r="I69" s="9"/>
    </row>
    <row r="71" spans="1:17" ht="15.6" x14ac:dyDescent="0.3">
      <c r="A71" s="22" t="s">
        <v>43</v>
      </c>
      <c r="D71" s="22"/>
      <c r="E71" s="53">
        <f>SUM(Q62:Q68)</f>
        <v>64</v>
      </c>
      <c r="I71" s="53">
        <f>SUM(G62:G68)</f>
        <v>0</v>
      </c>
    </row>
    <row r="77" spans="1:17" x14ac:dyDescent="0.25">
      <c r="A77" s="4"/>
      <c r="B77" s="12"/>
      <c r="C77" s="12"/>
      <c r="D77" s="13"/>
      <c r="E77" s="13"/>
      <c r="F77" s="67"/>
      <c r="G77" s="13"/>
      <c r="H77" s="36"/>
      <c r="I77" s="5"/>
    </row>
    <row r="78" spans="1:17" x14ac:dyDescent="0.25">
      <c r="A78" s="10"/>
      <c r="B78" s="14" t="s">
        <v>48</v>
      </c>
      <c r="C78" s="14"/>
      <c r="D78" s="15" t="s">
        <v>45</v>
      </c>
      <c r="E78" s="15" t="s">
        <v>31</v>
      </c>
      <c r="F78" s="68" t="s">
        <v>32</v>
      </c>
      <c r="G78" s="15" t="s">
        <v>46</v>
      </c>
      <c r="H78" s="37"/>
      <c r="I78" s="11" t="s">
        <v>35</v>
      </c>
    </row>
    <row r="79" spans="1:17" x14ac:dyDescent="0.25">
      <c r="A79" s="6"/>
      <c r="B79" s="16"/>
      <c r="C79" s="16"/>
      <c r="D79" s="17"/>
      <c r="E79" s="17"/>
      <c r="F79" s="69"/>
      <c r="G79" s="17"/>
      <c r="I79" s="7"/>
    </row>
    <row r="80" spans="1:17" x14ac:dyDescent="0.25">
      <c r="A80" s="24">
        <f>A68+1</f>
        <v>44599</v>
      </c>
      <c r="B80" s="18" t="s">
        <v>36</v>
      </c>
      <c r="C80" s="44">
        <f>C68+1</f>
        <v>44599</v>
      </c>
      <c r="D80" s="51">
        <v>15</v>
      </c>
      <c r="E80" s="51" t="str">
        <f t="shared" ref="E80:E86" si="16">LOOKUP($D$80:$D$86,$A$10:$A$26,$B$10:$B$26)</f>
        <v>Alternatives Training</v>
      </c>
      <c r="F80" s="70" t="str">
        <f t="shared" ref="F80:F86" si="17">LOOKUP($D$80:$D$86,$A$10:$A$26,$D$10:$D$26)</f>
        <v>-</v>
      </c>
      <c r="G80" s="31"/>
      <c r="H80" s="38"/>
      <c r="I80" s="26"/>
      <c r="Q80">
        <f>VLOOKUP(D80,$A$10:$E$26,5,FALSE)</f>
        <v>0</v>
      </c>
    </row>
    <row r="81" spans="1:17" x14ac:dyDescent="0.25">
      <c r="A81" s="24">
        <f t="shared" ref="A81:A86" si="18">A80+1</f>
        <v>44600</v>
      </c>
      <c r="B81" s="19" t="s">
        <v>37</v>
      </c>
      <c r="C81" s="45">
        <f>C80+1</f>
        <v>44600</v>
      </c>
      <c r="D81" s="52">
        <v>14</v>
      </c>
      <c r="E81" s="51" t="str">
        <f t="shared" si="16"/>
        <v>3*1000; 2*2000; 1*3000, P 2' und 3'</v>
      </c>
      <c r="F81" s="70">
        <f t="shared" si="17"/>
        <v>2.8333333333333331E-3</v>
      </c>
      <c r="G81" s="32"/>
      <c r="H81" s="39"/>
      <c r="I81" s="27"/>
      <c r="Q81">
        <f t="shared" ref="Q81:Q86" si="19">VLOOKUP(D81,$A$10:$E$26,5,FALSE)</f>
        <v>15</v>
      </c>
    </row>
    <row r="82" spans="1:17" x14ac:dyDescent="0.25">
      <c r="A82" s="24">
        <f t="shared" si="18"/>
        <v>44601</v>
      </c>
      <c r="B82" s="19" t="s">
        <v>38</v>
      </c>
      <c r="C82" s="45">
        <f t="shared" ref="C82:C86" si="20">C81+1</f>
        <v>44601</v>
      </c>
      <c r="D82" s="52">
        <v>15</v>
      </c>
      <c r="E82" s="51" t="str">
        <f t="shared" si="16"/>
        <v>Alternatives Training</v>
      </c>
      <c r="F82" s="70" t="str">
        <f t="shared" si="17"/>
        <v>-</v>
      </c>
      <c r="G82" s="32"/>
      <c r="H82" s="39"/>
      <c r="I82" s="27"/>
      <c r="Q82">
        <f t="shared" si="19"/>
        <v>0</v>
      </c>
    </row>
    <row r="83" spans="1:17" x14ac:dyDescent="0.25">
      <c r="A83" s="24">
        <f t="shared" si="18"/>
        <v>44602</v>
      </c>
      <c r="B83" s="19" t="s">
        <v>39</v>
      </c>
      <c r="C83" s="45">
        <f t="shared" si="20"/>
        <v>44602</v>
      </c>
      <c r="D83" s="52">
        <v>8</v>
      </c>
      <c r="E83" s="51" t="str">
        <f t="shared" si="16"/>
        <v xml:space="preserve">Regenerativer Dauerlauf </v>
      </c>
      <c r="F83" s="70">
        <f t="shared" si="17"/>
        <v>4.4270833333333332E-3</v>
      </c>
      <c r="G83" s="32"/>
      <c r="H83" s="39"/>
      <c r="I83" s="27"/>
      <c r="Q83">
        <f t="shared" si="19"/>
        <v>15</v>
      </c>
    </row>
    <row r="84" spans="1:17" x14ac:dyDescent="0.25">
      <c r="A84" s="24">
        <f t="shared" si="18"/>
        <v>44603</v>
      </c>
      <c r="B84" s="19" t="s">
        <v>40</v>
      </c>
      <c r="C84" s="45">
        <f t="shared" si="20"/>
        <v>44603</v>
      </c>
      <c r="D84" s="52">
        <v>16</v>
      </c>
      <c r="E84" s="51" t="str">
        <f t="shared" si="16"/>
        <v>Pause</v>
      </c>
      <c r="F84" s="70" t="str">
        <f t="shared" si="17"/>
        <v>-</v>
      </c>
      <c r="G84" s="32"/>
      <c r="H84" s="39"/>
      <c r="I84" s="27"/>
      <c r="Q84">
        <f t="shared" si="19"/>
        <v>0</v>
      </c>
    </row>
    <row r="85" spans="1:17" x14ac:dyDescent="0.25">
      <c r="A85" s="24">
        <f t="shared" si="18"/>
        <v>44604</v>
      </c>
      <c r="B85" s="19" t="s">
        <v>41</v>
      </c>
      <c r="C85" s="45">
        <f t="shared" si="20"/>
        <v>44604</v>
      </c>
      <c r="D85" s="52">
        <v>4</v>
      </c>
      <c r="E85" s="51" t="str">
        <f t="shared" si="16"/>
        <v>5 km TDL Minus</v>
      </c>
      <c r="F85" s="70">
        <f t="shared" si="17"/>
        <v>2.9201041666666663E-3</v>
      </c>
      <c r="G85" s="32"/>
      <c r="H85" s="39"/>
      <c r="I85" s="27"/>
      <c r="Q85">
        <f t="shared" si="19"/>
        <v>11</v>
      </c>
    </row>
    <row r="86" spans="1:17" x14ac:dyDescent="0.25">
      <c r="A86" s="24">
        <f t="shared" si="18"/>
        <v>44605</v>
      </c>
      <c r="B86" s="19" t="s">
        <v>42</v>
      </c>
      <c r="C86" s="45">
        <f t="shared" si="20"/>
        <v>44605</v>
      </c>
      <c r="D86" s="52">
        <v>9</v>
      </c>
      <c r="E86" s="51" t="str">
        <f t="shared" si="16"/>
        <v>Dauerlauf locker</v>
      </c>
      <c r="F86" s="70">
        <f t="shared" si="17"/>
        <v>4.0138888888888889E-3</v>
      </c>
      <c r="G86" s="32"/>
      <c r="H86" s="39"/>
      <c r="I86" s="27"/>
      <c r="Q86">
        <f t="shared" si="19"/>
        <v>14</v>
      </c>
    </row>
    <row r="87" spans="1:17" x14ac:dyDescent="0.25">
      <c r="A87" s="8"/>
      <c r="B87" s="20"/>
      <c r="C87" s="20"/>
      <c r="D87" s="21"/>
      <c r="E87" s="21"/>
      <c r="F87" s="71"/>
      <c r="G87" s="21"/>
      <c r="H87" s="40"/>
      <c r="I87" s="9"/>
    </row>
    <row r="89" spans="1:17" ht="15.6" x14ac:dyDescent="0.3">
      <c r="A89" s="22" t="s">
        <v>43</v>
      </c>
      <c r="D89" s="22"/>
      <c r="E89" s="53">
        <f>SUM(Q80:Q86)</f>
        <v>55</v>
      </c>
      <c r="I89" s="53">
        <f>SUM(G80:G86)</f>
        <v>0</v>
      </c>
    </row>
    <row r="94" spans="1:17" x14ac:dyDescent="0.25">
      <c r="A94" s="4"/>
      <c r="B94" s="12"/>
      <c r="C94" s="12"/>
      <c r="D94" s="13"/>
      <c r="E94" s="13"/>
      <c r="F94" s="67"/>
      <c r="G94" s="13"/>
      <c r="H94" s="36"/>
      <c r="I94" s="5"/>
    </row>
    <row r="95" spans="1:17" x14ac:dyDescent="0.25">
      <c r="A95" s="10"/>
      <c r="B95" s="14" t="s">
        <v>49</v>
      </c>
      <c r="C95" s="14"/>
      <c r="D95" s="15" t="s">
        <v>45</v>
      </c>
      <c r="E95" s="15" t="s">
        <v>31</v>
      </c>
      <c r="F95" s="68" t="s">
        <v>32</v>
      </c>
      <c r="G95" s="15" t="s">
        <v>46</v>
      </c>
      <c r="H95" s="37"/>
      <c r="I95" s="11" t="s">
        <v>35</v>
      </c>
    </row>
    <row r="96" spans="1:17" x14ac:dyDescent="0.25">
      <c r="A96" s="6"/>
      <c r="B96" s="16"/>
      <c r="C96" s="16"/>
      <c r="D96" s="17"/>
      <c r="E96" s="17"/>
      <c r="F96" s="69"/>
      <c r="G96" s="17"/>
      <c r="I96" s="7"/>
    </row>
    <row r="97" spans="1:17" x14ac:dyDescent="0.25">
      <c r="A97" s="24">
        <f>A86+1</f>
        <v>44606</v>
      </c>
      <c r="B97" s="18" t="s">
        <v>36</v>
      </c>
      <c r="C97" s="44">
        <f>C86+1</f>
        <v>44606</v>
      </c>
      <c r="D97" s="51">
        <v>15</v>
      </c>
      <c r="E97" s="51" t="str">
        <f t="shared" ref="E97:E103" si="21">LOOKUP($D$97:$D$103,$A$10:$A$26,$B$10:$B$26)</f>
        <v>Alternatives Training</v>
      </c>
      <c r="F97" s="70" t="str">
        <f t="shared" ref="F97:F103" si="22">LOOKUP($D$97:$D$103,$A$10:$A$26,$D$10:$D$26)</f>
        <v>-</v>
      </c>
      <c r="G97" s="31"/>
      <c r="H97" s="38"/>
      <c r="I97" s="26"/>
      <c r="Q97">
        <f>VLOOKUP(D97,$A$10:$E$26,5,FALSE)</f>
        <v>0</v>
      </c>
    </row>
    <row r="98" spans="1:17" x14ac:dyDescent="0.25">
      <c r="A98" s="24">
        <f t="shared" ref="A98:A103" si="23">A97+1</f>
        <v>44607</v>
      </c>
      <c r="B98" s="19" t="s">
        <v>37</v>
      </c>
      <c r="C98" s="45">
        <f>C97+1</f>
        <v>44607</v>
      </c>
      <c r="D98" s="52">
        <v>8</v>
      </c>
      <c r="E98" s="51" t="str">
        <f t="shared" si="21"/>
        <v xml:space="preserve">Regenerativer Dauerlauf </v>
      </c>
      <c r="F98" s="70">
        <f t="shared" si="22"/>
        <v>4.4270833333333332E-3</v>
      </c>
      <c r="G98" s="32"/>
      <c r="H98" s="39"/>
      <c r="I98" s="27"/>
      <c r="Q98">
        <f t="shared" ref="Q98:Q103" si="24">VLOOKUP(D98,$A$10:$E$26,5,FALSE)</f>
        <v>15</v>
      </c>
    </row>
    <row r="99" spans="1:17" x14ac:dyDescent="0.25">
      <c r="A99" s="24">
        <f t="shared" si="23"/>
        <v>44608</v>
      </c>
      <c r="B99" s="19" t="s">
        <v>38</v>
      </c>
      <c r="C99" s="45">
        <f t="shared" ref="C99:C103" si="25">C98+1</f>
        <v>44608</v>
      </c>
      <c r="D99" s="52">
        <v>16</v>
      </c>
      <c r="E99" s="51" t="str">
        <f t="shared" si="21"/>
        <v>Pause</v>
      </c>
      <c r="F99" s="70" t="str">
        <f t="shared" si="22"/>
        <v>-</v>
      </c>
      <c r="G99" s="32"/>
      <c r="H99" s="39"/>
      <c r="I99" s="27"/>
      <c r="Q99">
        <f t="shared" si="24"/>
        <v>0</v>
      </c>
    </row>
    <row r="100" spans="1:17" x14ac:dyDescent="0.25">
      <c r="A100" s="24">
        <f t="shared" si="23"/>
        <v>44609</v>
      </c>
      <c r="B100" s="19" t="s">
        <v>39</v>
      </c>
      <c r="C100" s="45">
        <f t="shared" si="25"/>
        <v>44609</v>
      </c>
      <c r="D100" s="52">
        <v>9</v>
      </c>
      <c r="E100" s="51" t="str">
        <f t="shared" si="21"/>
        <v>Dauerlauf locker</v>
      </c>
      <c r="F100" s="70">
        <f t="shared" si="22"/>
        <v>4.0138888888888889E-3</v>
      </c>
      <c r="G100" s="32"/>
      <c r="H100" s="39"/>
      <c r="I100" s="27"/>
      <c r="Q100">
        <f t="shared" si="24"/>
        <v>14</v>
      </c>
    </row>
    <row r="101" spans="1:17" x14ac:dyDescent="0.25">
      <c r="A101" s="24">
        <f t="shared" si="23"/>
        <v>44610</v>
      </c>
      <c r="B101" s="19" t="s">
        <v>40</v>
      </c>
      <c r="C101" s="45">
        <f t="shared" si="25"/>
        <v>44610</v>
      </c>
      <c r="D101" s="52">
        <v>16</v>
      </c>
      <c r="E101" s="51" t="str">
        <f t="shared" si="21"/>
        <v>Pause</v>
      </c>
      <c r="F101" s="70" t="str">
        <f t="shared" si="22"/>
        <v>-</v>
      </c>
      <c r="G101" s="32"/>
      <c r="H101" s="39"/>
      <c r="I101" s="27"/>
      <c r="Q101">
        <f t="shared" si="24"/>
        <v>0</v>
      </c>
    </row>
    <row r="102" spans="1:17" x14ac:dyDescent="0.25">
      <c r="A102" s="24">
        <f t="shared" si="23"/>
        <v>44611</v>
      </c>
      <c r="B102" s="19" t="s">
        <v>41</v>
      </c>
      <c r="C102" s="45">
        <f t="shared" si="25"/>
        <v>44611</v>
      </c>
      <c r="D102" s="52">
        <v>5</v>
      </c>
      <c r="E102" s="51" t="str">
        <f t="shared" si="21"/>
        <v>Zügiger Dauerlauf</v>
      </c>
      <c r="F102" s="70">
        <f t="shared" si="22"/>
        <v>3.157986111111111E-3</v>
      </c>
      <c r="G102" s="32"/>
      <c r="H102" s="39"/>
      <c r="I102" s="27"/>
      <c r="Q102">
        <f t="shared" si="24"/>
        <v>13</v>
      </c>
    </row>
    <row r="103" spans="1:17" x14ac:dyDescent="0.25">
      <c r="A103" s="24">
        <f t="shared" si="23"/>
        <v>44612</v>
      </c>
      <c r="B103" s="19" t="s">
        <v>42</v>
      </c>
      <c r="C103" s="45">
        <f t="shared" si="25"/>
        <v>44612</v>
      </c>
      <c r="D103" s="52">
        <v>9</v>
      </c>
      <c r="E103" s="51" t="str">
        <f t="shared" si="21"/>
        <v>Dauerlauf locker</v>
      </c>
      <c r="F103" s="70">
        <f t="shared" si="22"/>
        <v>4.0138888888888889E-3</v>
      </c>
      <c r="G103" s="32"/>
      <c r="H103" s="39"/>
      <c r="I103" s="27"/>
      <c r="Q103">
        <f t="shared" si="24"/>
        <v>14</v>
      </c>
    </row>
    <row r="104" spans="1:17" x14ac:dyDescent="0.25">
      <c r="A104" s="8"/>
      <c r="B104" s="20"/>
      <c r="C104" s="20"/>
      <c r="D104" s="21"/>
      <c r="E104" s="21"/>
      <c r="F104" s="71"/>
      <c r="G104" s="21"/>
      <c r="H104" s="40"/>
      <c r="I104" s="9"/>
    </row>
    <row r="106" spans="1:17" ht="15.6" x14ac:dyDescent="0.3">
      <c r="A106" s="22" t="s">
        <v>43</v>
      </c>
      <c r="D106" s="22"/>
      <c r="E106" s="53">
        <f>SUM(Q97:Q103)</f>
        <v>56</v>
      </c>
      <c r="I106" s="53">
        <f>SUM(G97:G103)</f>
        <v>0</v>
      </c>
    </row>
    <row r="112" spans="1:17" x14ac:dyDescent="0.25">
      <c r="A112" s="4"/>
      <c r="B112" s="12"/>
      <c r="C112" s="12"/>
      <c r="D112" s="13"/>
      <c r="E112" s="13"/>
      <c r="F112" s="67"/>
      <c r="G112" s="13"/>
      <c r="H112" s="36"/>
      <c r="I112" s="5"/>
    </row>
    <row r="113" spans="1:17" x14ac:dyDescent="0.25">
      <c r="A113" s="10"/>
      <c r="B113" s="14" t="s">
        <v>50</v>
      </c>
      <c r="C113" s="14"/>
      <c r="D113" s="15" t="s">
        <v>45</v>
      </c>
      <c r="E113" s="15" t="s">
        <v>31</v>
      </c>
      <c r="F113" s="68" t="s">
        <v>32</v>
      </c>
      <c r="G113" s="15" t="s">
        <v>46</v>
      </c>
      <c r="H113" s="37"/>
      <c r="I113" s="11" t="s">
        <v>35</v>
      </c>
    </row>
    <row r="114" spans="1:17" x14ac:dyDescent="0.25">
      <c r="A114" s="6"/>
      <c r="B114" s="16"/>
      <c r="C114" s="16"/>
      <c r="D114" s="17"/>
      <c r="E114" s="17"/>
      <c r="F114" s="69"/>
      <c r="G114" s="17"/>
      <c r="I114" s="7"/>
    </row>
    <row r="115" spans="1:17" x14ac:dyDescent="0.25">
      <c r="A115" s="24">
        <f>A103+1</f>
        <v>44613</v>
      </c>
      <c r="B115" s="18" t="s">
        <v>36</v>
      </c>
      <c r="C115" s="44">
        <f>C103+1</f>
        <v>44613</v>
      </c>
      <c r="D115" s="51">
        <v>15</v>
      </c>
      <c r="E115" s="51" t="str">
        <f t="shared" ref="E115:E121" si="26">LOOKUP($D$115:$D$121,$A$10:$A$26,$B$10:$B$26)</f>
        <v>Alternatives Training</v>
      </c>
      <c r="F115" s="70" t="str">
        <f t="shared" ref="F115:F121" si="27">LOOKUP($D$115:$D$121,$A$10:$A$26,$D$10:$D$26)</f>
        <v>-</v>
      </c>
      <c r="G115" s="31"/>
      <c r="H115" s="38"/>
      <c r="I115" s="26"/>
      <c r="Q115">
        <f>VLOOKUP(D115,$A$10:$E$26,5,FALSE)</f>
        <v>0</v>
      </c>
    </row>
    <row r="116" spans="1:17" x14ac:dyDescent="0.25">
      <c r="A116" s="24">
        <f t="shared" ref="A116:A121" si="28">A115+1</f>
        <v>44614</v>
      </c>
      <c r="B116" s="19" t="s">
        <v>37</v>
      </c>
      <c r="C116" s="45">
        <f>C115+1</f>
        <v>44614</v>
      </c>
      <c r="D116" s="52">
        <v>12</v>
      </c>
      <c r="E116" s="51" t="str">
        <f t="shared" si="26"/>
        <v>6*1000 Meter, 2' Trabpause</v>
      </c>
      <c r="F116" s="70">
        <f t="shared" si="27"/>
        <v>2.7447916666666666E-3</v>
      </c>
      <c r="G116" s="32"/>
      <c r="H116" s="39"/>
      <c r="I116" s="27"/>
      <c r="Q116">
        <f t="shared" ref="Q116:Q121" si="29">VLOOKUP(D116,$A$10:$E$26,5,FALSE)</f>
        <v>12</v>
      </c>
    </row>
    <row r="117" spans="1:17" x14ac:dyDescent="0.25">
      <c r="A117" s="24">
        <f t="shared" si="28"/>
        <v>44615</v>
      </c>
      <c r="B117" s="19" t="s">
        <v>38</v>
      </c>
      <c r="C117" s="45">
        <f t="shared" ref="C117:C121" si="30">C116+1</f>
        <v>44615</v>
      </c>
      <c r="D117" s="52">
        <v>15</v>
      </c>
      <c r="E117" s="51" t="str">
        <f t="shared" si="26"/>
        <v>Alternatives Training</v>
      </c>
      <c r="F117" s="70" t="str">
        <f t="shared" si="27"/>
        <v>-</v>
      </c>
      <c r="G117" s="32"/>
      <c r="H117" s="39"/>
      <c r="I117" s="27"/>
      <c r="Q117">
        <f t="shared" si="29"/>
        <v>0</v>
      </c>
    </row>
    <row r="118" spans="1:17" x14ac:dyDescent="0.25">
      <c r="A118" s="24">
        <f t="shared" si="28"/>
        <v>44616</v>
      </c>
      <c r="B118" s="19" t="s">
        <v>39</v>
      </c>
      <c r="C118" s="45">
        <f t="shared" si="30"/>
        <v>44616</v>
      </c>
      <c r="D118" s="52">
        <v>8</v>
      </c>
      <c r="E118" s="51" t="str">
        <f t="shared" si="26"/>
        <v xml:space="preserve">Regenerativer Dauerlauf </v>
      </c>
      <c r="F118" s="70">
        <f t="shared" si="27"/>
        <v>4.4270833333333332E-3</v>
      </c>
      <c r="G118" s="32"/>
      <c r="H118" s="39"/>
      <c r="I118" s="27"/>
      <c r="Q118">
        <f t="shared" si="29"/>
        <v>15</v>
      </c>
    </row>
    <row r="119" spans="1:17" x14ac:dyDescent="0.25">
      <c r="A119" s="24">
        <f t="shared" si="28"/>
        <v>44617</v>
      </c>
      <c r="B119" s="19" t="s">
        <v>40</v>
      </c>
      <c r="C119" s="45">
        <f t="shared" si="30"/>
        <v>44617</v>
      </c>
      <c r="D119" s="52">
        <v>16</v>
      </c>
      <c r="E119" s="51" t="str">
        <f t="shared" si="26"/>
        <v>Pause</v>
      </c>
      <c r="F119" s="70" t="str">
        <f t="shared" si="27"/>
        <v>-</v>
      </c>
      <c r="G119" s="32"/>
      <c r="H119" s="39"/>
      <c r="I119" s="27"/>
      <c r="Q119">
        <f t="shared" si="29"/>
        <v>0</v>
      </c>
    </row>
    <row r="120" spans="1:17" x14ac:dyDescent="0.25">
      <c r="A120" s="24">
        <f t="shared" si="28"/>
        <v>44618</v>
      </c>
      <c r="B120" s="19" t="s">
        <v>41</v>
      </c>
      <c r="C120" s="45">
        <f t="shared" si="30"/>
        <v>44618</v>
      </c>
      <c r="D120" s="52">
        <v>6</v>
      </c>
      <c r="E120" s="51" t="str">
        <f t="shared" si="26"/>
        <v xml:space="preserve">16 Km bis 24 Km </v>
      </c>
      <c r="F120" s="70">
        <f t="shared" si="27"/>
        <v>3.7187499999999998E-3</v>
      </c>
      <c r="G120" s="32"/>
      <c r="H120" s="39"/>
      <c r="I120" s="27"/>
      <c r="Q120">
        <f t="shared" si="29"/>
        <v>20</v>
      </c>
    </row>
    <row r="121" spans="1:17" x14ac:dyDescent="0.25">
      <c r="A121" s="24">
        <f t="shared" si="28"/>
        <v>44619</v>
      </c>
      <c r="B121" s="19" t="s">
        <v>42</v>
      </c>
      <c r="C121" s="45">
        <f t="shared" si="30"/>
        <v>44619</v>
      </c>
      <c r="D121" s="52">
        <v>9</v>
      </c>
      <c r="E121" s="51" t="str">
        <f t="shared" si="26"/>
        <v>Dauerlauf locker</v>
      </c>
      <c r="F121" s="70">
        <f t="shared" si="27"/>
        <v>4.0138888888888889E-3</v>
      </c>
      <c r="G121" s="32"/>
      <c r="H121" s="39"/>
      <c r="I121" s="27"/>
      <c r="Q121">
        <f t="shared" si="29"/>
        <v>14</v>
      </c>
    </row>
    <row r="122" spans="1:17" x14ac:dyDescent="0.25">
      <c r="A122" s="8"/>
      <c r="B122" s="20"/>
      <c r="C122" s="20"/>
      <c r="D122" s="21"/>
      <c r="E122" s="21"/>
      <c r="F122" s="71"/>
      <c r="G122" s="21"/>
      <c r="H122" s="40"/>
      <c r="I122" s="9"/>
    </row>
    <row r="124" spans="1:17" ht="15.6" x14ac:dyDescent="0.3">
      <c r="A124" s="22" t="s">
        <v>43</v>
      </c>
      <c r="D124" s="22"/>
      <c r="E124" s="53">
        <f>SUM(Q115:Q121)</f>
        <v>61</v>
      </c>
      <c r="I124" s="53">
        <f>SUM(G115:G121)</f>
        <v>0</v>
      </c>
    </row>
    <row r="129" spans="1:17" x14ac:dyDescent="0.25">
      <c r="A129" s="4"/>
      <c r="B129" s="12"/>
      <c r="C129" s="12"/>
      <c r="D129" s="13"/>
      <c r="E129" s="13"/>
      <c r="F129" s="67"/>
      <c r="G129" s="13"/>
      <c r="H129" s="36"/>
      <c r="I129" s="5"/>
    </row>
    <row r="130" spans="1:17" x14ac:dyDescent="0.25">
      <c r="A130" s="10"/>
      <c r="B130" s="14" t="s">
        <v>51</v>
      </c>
      <c r="C130" s="14"/>
      <c r="D130" s="15" t="s">
        <v>45</v>
      </c>
      <c r="E130" s="15" t="s">
        <v>31</v>
      </c>
      <c r="F130" s="68" t="s">
        <v>32</v>
      </c>
      <c r="G130" s="15" t="s">
        <v>46</v>
      </c>
      <c r="H130" s="37"/>
      <c r="I130" s="11" t="s">
        <v>35</v>
      </c>
    </row>
    <row r="131" spans="1:17" x14ac:dyDescent="0.25">
      <c r="A131" s="6"/>
      <c r="B131" s="16"/>
      <c r="C131" s="16"/>
      <c r="D131" s="17"/>
      <c r="E131" s="17"/>
      <c r="F131" s="69"/>
      <c r="G131" s="17"/>
      <c r="I131" s="7"/>
    </row>
    <row r="132" spans="1:17" x14ac:dyDescent="0.25">
      <c r="A132" s="24">
        <f>A121+1</f>
        <v>44620</v>
      </c>
      <c r="B132" s="18" t="s">
        <v>36</v>
      </c>
      <c r="C132" s="44">
        <f>C121+1</f>
        <v>44620</v>
      </c>
      <c r="D132" s="51">
        <v>15</v>
      </c>
      <c r="E132" s="51" t="str">
        <f t="shared" ref="E132:E138" si="31">LOOKUP($D$132:$D$138,$A$10:$A$26,$B$10:$B$26)</f>
        <v>Alternatives Training</v>
      </c>
      <c r="F132" s="70" t="str">
        <f t="shared" ref="F132:F138" si="32">LOOKUP($D$132:$D$138,$A$10:$A$26,$D$10:$D$26)</f>
        <v>-</v>
      </c>
      <c r="G132" s="31"/>
      <c r="H132" s="38"/>
      <c r="I132" s="26"/>
      <c r="Q132">
        <f>VLOOKUP(D132,$A$10:$E$26,5,FALSE)</f>
        <v>0</v>
      </c>
    </row>
    <row r="133" spans="1:17" x14ac:dyDescent="0.25">
      <c r="A133" s="24">
        <f t="shared" ref="A133:A138" si="33">A132+1</f>
        <v>44621</v>
      </c>
      <c r="B133" s="19" t="s">
        <v>37</v>
      </c>
      <c r="C133" s="45">
        <f>C132+1</f>
        <v>44621</v>
      </c>
      <c r="D133" s="52">
        <v>11</v>
      </c>
      <c r="E133" s="51" t="str">
        <f t="shared" si="31"/>
        <v>12*500 2' Trabpause</v>
      </c>
      <c r="F133" s="70">
        <f t="shared" si="32"/>
        <v>2.6562499999999998E-3</v>
      </c>
      <c r="G133" s="32"/>
      <c r="H133" s="39"/>
      <c r="I133" s="27"/>
      <c r="Q133">
        <f t="shared" ref="Q133:Q138" si="34">VLOOKUP(D133,$A$10:$E$26,5,FALSE)</f>
        <v>12</v>
      </c>
    </row>
    <row r="134" spans="1:17" x14ac:dyDescent="0.25">
      <c r="A134" s="24">
        <f t="shared" si="33"/>
        <v>44622</v>
      </c>
      <c r="B134" s="19" t="s">
        <v>38</v>
      </c>
      <c r="C134" s="45">
        <f t="shared" ref="C134:C138" si="35">C133+1</f>
        <v>44622</v>
      </c>
      <c r="D134" s="52">
        <v>15</v>
      </c>
      <c r="E134" s="51" t="str">
        <f t="shared" si="31"/>
        <v>Alternatives Training</v>
      </c>
      <c r="F134" s="70" t="str">
        <f t="shared" si="32"/>
        <v>-</v>
      </c>
      <c r="G134" s="32"/>
      <c r="H134" s="39"/>
      <c r="I134" s="27"/>
      <c r="Q134">
        <f t="shared" si="34"/>
        <v>0</v>
      </c>
    </row>
    <row r="135" spans="1:17" x14ac:dyDescent="0.25">
      <c r="A135" s="24">
        <f t="shared" si="33"/>
        <v>44623</v>
      </c>
      <c r="B135" s="19" t="s">
        <v>39</v>
      </c>
      <c r="C135" s="45">
        <f t="shared" si="35"/>
        <v>44623</v>
      </c>
      <c r="D135" s="52">
        <v>5</v>
      </c>
      <c r="E135" s="51" t="str">
        <f t="shared" si="31"/>
        <v>Zügiger Dauerlauf</v>
      </c>
      <c r="F135" s="70">
        <f t="shared" si="32"/>
        <v>3.157986111111111E-3</v>
      </c>
      <c r="G135" s="32"/>
      <c r="H135" s="39"/>
      <c r="I135" s="27"/>
      <c r="Q135">
        <f t="shared" si="34"/>
        <v>13</v>
      </c>
    </row>
    <row r="136" spans="1:17" x14ac:dyDescent="0.25">
      <c r="A136" s="24">
        <f t="shared" si="33"/>
        <v>44624</v>
      </c>
      <c r="B136" s="19" t="s">
        <v>40</v>
      </c>
      <c r="C136" s="45">
        <f t="shared" si="35"/>
        <v>44624</v>
      </c>
      <c r="D136" s="52">
        <v>16</v>
      </c>
      <c r="E136" s="51" t="str">
        <f t="shared" si="31"/>
        <v>Pause</v>
      </c>
      <c r="F136" s="70" t="str">
        <f t="shared" si="32"/>
        <v>-</v>
      </c>
      <c r="G136" s="32"/>
      <c r="H136" s="39"/>
      <c r="I136" s="27"/>
      <c r="Q136">
        <f t="shared" si="34"/>
        <v>0</v>
      </c>
    </row>
    <row r="137" spans="1:17" x14ac:dyDescent="0.25">
      <c r="A137" s="24">
        <f t="shared" si="33"/>
        <v>44625</v>
      </c>
      <c r="B137" s="19" t="s">
        <v>41</v>
      </c>
      <c r="C137" s="45">
        <f t="shared" si="35"/>
        <v>44625</v>
      </c>
      <c r="D137" s="52">
        <v>7</v>
      </c>
      <c r="E137" s="51" t="str">
        <f t="shared" si="31"/>
        <v>wie 6 am Schluss 2-6 Km im Halbmarathontempo</v>
      </c>
      <c r="F137" s="70">
        <f t="shared" si="32"/>
        <v>3.7187499999999998E-3</v>
      </c>
      <c r="G137" s="32"/>
      <c r="H137" s="39"/>
      <c r="I137" s="27"/>
      <c r="Q137">
        <f t="shared" si="34"/>
        <v>20</v>
      </c>
    </row>
    <row r="138" spans="1:17" x14ac:dyDescent="0.25">
      <c r="A138" s="24">
        <f t="shared" si="33"/>
        <v>44626</v>
      </c>
      <c r="B138" s="19" t="s">
        <v>42</v>
      </c>
      <c r="C138" s="45">
        <f t="shared" si="35"/>
        <v>44626</v>
      </c>
      <c r="D138" s="52">
        <v>8</v>
      </c>
      <c r="E138" s="51" t="str">
        <f t="shared" si="31"/>
        <v xml:space="preserve">Regenerativer Dauerlauf </v>
      </c>
      <c r="F138" s="70">
        <f t="shared" si="32"/>
        <v>4.4270833333333332E-3</v>
      </c>
      <c r="G138" s="32"/>
      <c r="H138" s="39"/>
      <c r="I138" s="27"/>
      <c r="Q138">
        <f t="shared" si="34"/>
        <v>15</v>
      </c>
    </row>
    <row r="139" spans="1:17" x14ac:dyDescent="0.25">
      <c r="A139" s="8"/>
      <c r="B139" s="20"/>
      <c r="C139" s="20"/>
      <c r="D139" s="21"/>
      <c r="E139" s="21"/>
      <c r="F139" s="71"/>
      <c r="G139" s="21"/>
      <c r="H139" s="40"/>
      <c r="I139" s="9"/>
    </row>
    <row r="141" spans="1:17" ht="15.6" x14ac:dyDescent="0.3">
      <c r="A141" s="22" t="s">
        <v>43</v>
      </c>
      <c r="D141" s="22"/>
      <c r="E141" s="53">
        <f>SUM(Q132:Q138)</f>
        <v>60</v>
      </c>
      <c r="I141" s="53">
        <f>SUM(G132:G138)</f>
        <v>0</v>
      </c>
    </row>
    <row r="147" spans="1:17" x14ac:dyDescent="0.25">
      <c r="A147" s="4"/>
      <c r="B147" s="12"/>
      <c r="C147" s="12"/>
      <c r="D147" s="13"/>
      <c r="E147" s="13"/>
      <c r="F147" s="67"/>
      <c r="G147" s="13"/>
      <c r="H147" s="36"/>
      <c r="I147" s="5"/>
    </row>
    <row r="148" spans="1:17" x14ac:dyDescent="0.25">
      <c r="A148" s="10"/>
      <c r="B148" s="14" t="s">
        <v>52</v>
      </c>
      <c r="C148" s="14"/>
      <c r="D148" s="15" t="s">
        <v>45</v>
      </c>
      <c r="E148" s="15" t="s">
        <v>31</v>
      </c>
      <c r="F148" s="68" t="s">
        <v>32</v>
      </c>
      <c r="G148" s="15" t="s">
        <v>46</v>
      </c>
      <c r="H148" s="37"/>
      <c r="I148" s="11" t="s">
        <v>35</v>
      </c>
    </row>
    <row r="149" spans="1:17" x14ac:dyDescent="0.25">
      <c r="A149" s="6"/>
      <c r="B149" s="16"/>
      <c r="C149" s="16"/>
      <c r="D149" s="17"/>
      <c r="E149" s="17"/>
      <c r="F149" s="69"/>
      <c r="G149" s="17"/>
      <c r="I149" s="7"/>
    </row>
    <row r="150" spans="1:17" x14ac:dyDescent="0.25">
      <c r="A150" s="24">
        <f>A138+1</f>
        <v>44627</v>
      </c>
      <c r="B150" s="18" t="s">
        <v>36</v>
      </c>
      <c r="C150" s="44">
        <f>C138+1</f>
        <v>44627</v>
      </c>
      <c r="D150" s="51">
        <v>15</v>
      </c>
      <c r="E150" s="51" t="str">
        <f t="shared" ref="E150:E156" si="36">LOOKUP($D$150:$D$156,$A$10:$A$26,$B$10:$B$26)</f>
        <v>Alternatives Training</v>
      </c>
      <c r="F150" s="70" t="str">
        <f t="shared" ref="F150:F156" si="37">LOOKUP($D$150:$D$156,$A$10:$A$26,$D$10:$D$26)</f>
        <v>-</v>
      </c>
      <c r="G150" s="31"/>
      <c r="H150" s="38"/>
      <c r="I150" s="26"/>
      <c r="Q150">
        <f>VLOOKUP(D150,$A$10:$E$26,5,FALSE)</f>
        <v>0</v>
      </c>
    </row>
    <row r="151" spans="1:17" x14ac:dyDescent="0.25">
      <c r="A151" s="24">
        <f t="shared" ref="A151:A156" si="38">A150+1</f>
        <v>44628</v>
      </c>
      <c r="B151" s="19" t="s">
        <v>37</v>
      </c>
      <c r="C151" s="45">
        <f>C150+1</f>
        <v>44628</v>
      </c>
      <c r="D151" s="52">
        <v>9</v>
      </c>
      <c r="E151" s="51" t="str">
        <f t="shared" si="36"/>
        <v>Dauerlauf locker</v>
      </c>
      <c r="F151" s="70">
        <f t="shared" si="37"/>
        <v>4.0138888888888889E-3</v>
      </c>
      <c r="G151" s="32"/>
      <c r="H151" s="39"/>
      <c r="I151" s="27"/>
      <c r="Q151">
        <f t="shared" ref="Q151:Q156" si="39">VLOOKUP(D151,$A$10:$E$26,5,FALSE)</f>
        <v>14</v>
      </c>
    </row>
    <row r="152" spans="1:17" x14ac:dyDescent="0.25">
      <c r="A152" s="24">
        <f t="shared" si="38"/>
        <v>44629</v>
      </c>
      <c r="B152" s="19" t="s">
        <v>38</v>
      </c>
      <c r="C152" s="45">
        <f t="shared" ref="C152:C156" si="40">C151+1</f>
        <v>44629</v>
      </c>
      <c r="D152" s="52">
        <v>16</v>
      </c>
      <c r="E152" s="51" t="str">
        <f t="shared" si="36"/>
        <v>Pause</v>
      </c>
      <c r="F152" s="70" t="str">
        <f t="shared" si="37"/>
        <v>-</v>
      </c>
      <c r="G152" s="32"/>
      <c r="H152" s="39"/>
      <c r="I152" s="27"/>
      <c r="Q152">
        <f t="shared" si="39"/>
        <v>0</v>
      </c>
    </row>
    <row r="153" spans="1:17" x14ac:dyDescent="0.25">
      <c r="A153" s="24">
        <f t="shared" si="38"/>
        <v>44630</v>
      </c>
      <c r="B153" s="19" t="s">
        <v>39</v>
      </c>
      <c r="C153" s="45">
        <f t="shared" si="40"/>
        <v>44630</v>
      </c>
      <c r="D153" s="52">
        <v>9</v>
      </c>
      <c r="E153" s="51" t="str">
        <f t="shared" si="36"/>
        <v>Dauerlauf locker</v>
      </c>
      <c r="F153" s="70">
        <f t="shared" si="37"/>
        <v>4.0138888888888889E-3</v>
      </c>
      <c r="G153" s="32"/>
      <c r="H153" s="39"/>
      <c r="I153" s="27"/>
      <c r="Q153">
        <f t="shared" si="39"/>
        <v>14</v>
      </c>
    </row>
    <row r="154" spans="1:17" x14ac:dyDescent="0.25">
      <c r="A154" s="24">
        <f t="shared" si="38"/>
        <v>44631</v>
      </c>
      <c r="B154" s="19" t="s">
        <v>40</v>
      </c>
      <c r="C154" s="45">
        <f t="shared" si="40"/>
        <v>44631</v>
      </c>
      <c r="D154" s="52">
        <v>16</v>
      </c>
      <c r="E154" s="51" t="str">
        <f t="shared" si="36"/>
        <v>Pause</v>
      </c>
      <c r="F154" s="70" t="str">
        <f t="shared" si="37"/>
        <v>-</v>
      </c>
      <c r="G154" s="32"/>
      <c r="H154" s="39"/>
      <c r="I154" s="27"/>
      <c r="Q154">
        <f t="shared" si="39"/>
        <v>0</v>
      </c>
    </row>
    <row r="155" spans="1:17" x14ac:dyDescent="0.25">
      <c r="A155" s="24">
        <f t="shared" si="38"/>
        <v>44632</v>
      </c>
      <c r="B155" s="19" t="s">
        <v>41</v>
      </c>
      <c r="C155" s="45">
        <f t="shared" si="40"/>
        <v>44632</v>
      </c>
      <c r="D155" s="52">
        <v>3</v>
      </c>
      <c r="E155" s="51" t="str">
        <f t="shared" si="36"/>
        <v>5 Km TDL</v>
      </c>
      <c r="F155" s="70">
        <f t="shared" si="37"/>
        <v>2.8297916666666667E-3</v>
      </c>
      <c r="G155" s="32"/>
      <c r="H155" s="39"/>
      <c r="I155" s="27"/>
      <c r="Q155">
        <f t="shared" si="39"/>
        <v>11</v>
      </c>
    </row>
    <row r="156" spans="1:17" x14ac:dyDescent="0.25">
      <c r="A156" s="24">
        <f t="shared" si="38"/>
        <v>44633</v>
      </c>
      <c r="B156" s="19" t="s">
        <v>42</v>
      </c>
      <c r="C156" s="45">
        <f t="shared" si="40"/>
        <v>44633</v>
      </c>
      <c r="D156" s="52">
        <v>8</v>
      </c>
      <c r="E156" s="51" t="str">
        <f t="shared" si="36"/>
        <v xml:space="preserve">Regenerativer Dauerlauf </v>
      </c>
      <c r="F156" s="70">
        <f t="shared" si="37"/>
        <v>4.4270833333333332E-3</v>
      </c>
      <c r="G156" s="32"/>
      <c r="H156" s="39"/>
      <c r="I156" s="27"/>
      <c r="Q156">
        <f t="shared" si="39"/>
        <v>15</v>
      </c>
    </row>
    <row r="157" spans="1:17" x14ac:dyDescent="0.25">
      <c r="A157" s="8"/>
      <c r="B157" s="20"/>
      <c r="C157" s="20"/>
      <c r="D157" s="21"/>
      <c r="E157" s="21"/>
      <c r="F157" s="71"/>
      <c r="G157" s="21"/>
      <c r="H157" s="40"/>
      <c r="I157" s="9"/>
    </row>
    <row r="159" spans="1:17" ht="15.6" x14ac:dyDescent="0.3">
      <c r="A159" s="22" t="s">
        <v>43</v>
      </c>
      <c r="D159" s="22"/>
      <c r="E159" s="53">
        <f>SUM(Q150:Q156)</f>
        <v>54</v>
      </c>
      <c r="I159" s="53">
        <f>SUM(G150:G156)</f>
        <v>0</v>
      </c>
    </row>
    <row r="164" spans="1:17" x14ac:dyDescent="0.25">
      <c r="A164" s="4"/>
      <c r="B164" s="12"/>
      <c r="C164" s="12"/>
      <c r="D164" s="13"/>
      <c r="E164" s="13"/>
      <c r="F164" s="67"/>
      <c r="G164" s="13"/>
      <c r="H164" s="36"/>
      <c r="I164" s="5"/>
    </row>
    <row r="165" spans="1:17" x14ac:dyDescent="0.25">
      <c r="A165" s="10"/>
      <c r="B165" s="14" t="s">
        <v>53</v>
      </c>
      <c r="C165" s="14"/>
      <c r="D165" s="15" t="s">
        <v>45</v>
      </c>
      <c r="E165" s="15" t="s">
        <v>31</v>
      </c>
      <c r="F165" s="68" t="s">
        <v>32</v>
      </c>
      <c r="G165" s="15" t="s">
        <v>46</v>
      </c>
      <c r="H165" s="37"/>
      <c r="I165" s="11" t="s">
        <v>35</v>
      </c>
    </row>
    <row r="166" spans="1:17" x14ac:dyDescent="0.25">
      <c r="A166" s="6"/>
      <c r="B166" s="16"/>
      <c r="C166" s="16"/>
      <c r="D166" s="17"/>
      <c r="E166" s="17"/>
      <c r="F166" s="69"/>
      <c r="G166" s="17"/>
      <c r="I166" s="7"/>
    </row>
    <row r="167" spans="1:17" x14ac:dyDescent="0.25">
      <c r="A167" s="24">
        <f>A156+1</f>
        <v>44634</v>
      </c>
      <c r="B167" s="18" t="s">
        <v>36</v>
      </c>
      <c r="C167" s="44">
        <f>C156+1</f>
        <v>44634</v>
      </c>
      <c r="D167" s="51">
        <v>15</v>
      </c>
      <c r="E167" s="51" t="str">
        <f t="shared" ref="E167:E173" si="41">LOOKUP($D$167:$D$173,$A$10:$A$26,$B$10:$B$26)</f>
        <v>Alternatives Training</v>
      </c>
      <c r="F167" s="70" t="str">
        <f t="shared" ref="F167:F173" si="42">LOOKUP($D$167:$D$173,$A$10:$A$26,$D$10:$D$26)</f>
        <v>-</v>
      </c>
      <c r="G167" s="31"/>
      <c r="H167" s="38"/>
      <c r="I167" s="26"/>
      <c r="Q167">
        <f>VLOOKUP(D167,$A$10:$E$26,5,FALSE)</f>
        <v>0</v>
      </c>
    </row>
    <row r="168" spans="1:17" x14ac:dyDescent="0.25">
      <c r="A168" s="24">
        <f t="shared" ref="A168:A173" si="43">A167+1</f>
        <v>44635</v>
      </c>
      <c r="B168" s="19" t="s">
        <v>37</v>
      </c>
      <c r="C168" s="45">
        <f>C167+1</f>
        <v>44635</v>
      </c>
      <c r="D168" s="52">
        <v>13</v>
      </c>
      <c r="E168" s="51" t="str">
        <f t="shared" si="41"/>
        <v>5 * 2000, 3' Trabpause</v>
      </c>
      <c r="F168" s="70">
        <f t="shared" si="42"/>
        <v>2.8628472222222224E-3</v>
      </c>
      <c r="G168" s="32"/>
      <c r="H168" s="39"/>
      <c r="I168" s="27"/>
      <c r="Q168">
        <f t="shared" ref="Q168:Q173" si="44">VLOOKUP(D168,$A$10:$E$26,5,FALSE)</f>
        <v>15</v>
      </c>
    </row>
    <row r="169" spans="1:17" x14ac:dyDescent="0.25">
      <c r="A169" s="24">
        <f t="shared" si="43"/>
        <v>44636</v>
      </c>
      <c r="B169" s="19" t="s">
        <v>38</v>
      </c>
      <c r="C169" s="45">
        <f t="shared" ref="C169:C173" si="45">C168+1</f>
        <v>44636</v>
      </c>
      <c r="D169" s="52">
        <v>15</v>
      </c>
      <c r="E169" s="51" t="str">
        <f t="shared" si="41"/>
        <v>Alternatives Training</v>
      </c>
      <c r="F169" s="70" t="str">
        <f t="shared" si="42"/>
        <v>-</v>
      </c>
      <c r="G169" s="32"/>
      <c r="H169" s="39"/>
      <c r="I169" s="27"/>
      <c r="Q169">
        <f t="shared" si="44"/>
        <v>0</v>
      </c>
    </row>
    <row r="170" spans="1:17" x14ac:dyDescent="0.25">
      <c r="A170" s="24">
        <f t="shared" si="43"/>
        <v>44637</v>
      </c>
      <c r="B170" s="19" t="s">
        <v>39</v>
      </c>
      <c r="C170" s="45">
        <f t="shared" si="45"/>
        <v>44637</v>
      </c>
      <c r="D170" s="52">
        <v>9</v>
      </c>
      <c r="E170" s="51" t="str">
        <f t="shared" si="41"/>
        <v>Dauerlauf locker</v>
      </c>
      <c r="F170" s="70">
        <f t="shared" si="42"/>
        <v>4.0138888888888889E-3</v>
      </c>
      <c r="G170" s="32"/>
      <c r="H170" s="39"/>
      <c r="I170" s="27"/>
      <c r="Q170">
        <f t="shared" si="44"/>
        <v>14</v>
      </c>
    </row>
    <row r="171" spans="1:17" x14ac:dyDescent="0.25">
      <c r="A171" s="24">
        <f t="shared" si="43"/>
        <v>44638</v>
      </c>
      <c r="B171" s="19" t="s">
        <v>40</v>
      </c>
      <c r="C171" s="45">
        <f t="shared" si="45"/>
        <v>44638</v>
      </c>
      <c r="D171" s="52">
        <v>16</v>
      </c>
      <c r="E171" s="51" t="str">
        <f t="shared" si="41"/>
        <v>Pause</v>
      </c>
      <c r="F171" s="70" t="str">
        <f t="shared" si="42"/>
        <v>-</v>
      </c>
      <c r="G171" s="32"/>
      <c r="H171" s="39"/>
      <c r="I171" s="27"/>
      <c r="Q171">
        <f t="shared" si="44"/>
        <v>0</v>
      </c>
    </row>
    <row r="172" spans="1:17" x14ac:dyDescent="0.25">
      <c r="A172" s="24">
        <f t="shared" si="43"/>
        <v>44639</v>
      </c>
      <c r="B172" s="19" t="s">
        <v>41</v>
      </c>
      <c r="C172" s="45">
        <f t="shared" si="45"/>
        <v>44639</v>
      </c>
      <c r="D172" s="52">
        <v>7</v>
      </c>
      <c r="E172" s="51" t="str">
        <f t="shared" si="41"/>
        <v>wie 6 am Schluss 2-6 Km im Halbmarathontempo</v>
      </c>
      <c r="F172" s="70">
        <f t="shared" si="42"/>
        <v>3.7187499999999998E-3</v>
      </c>
      <c r="G172" s="32"/>
      <c r="H172" s="39"/>
      <c r="I172" s="27"/>
      <c r="Q172">
        <f t="shared" si="44"/>
        <v>20</v>
      </c>
    </row>
    <row r="173" spans="1:17" x14ac:dyDescent="0.25">
      <c r="A173" s="24">
        <f t="shared" si="43"/>
        <v>44640</v>
      </c>
      <c r="B173" s="19" t="s">
        <v>42</v>
      </c>
      <c r="C173" s="45">
        <f t="shared" si="45"/>
        <v>44640</v>
      </c>
      <c r="D173" s="52">
        <v>8</v>
      </c>
      <c r="E173" s="51" t="str">
        <f t="shared" si="41"/>
        <v xml:space="preserve">Regenerativer Dauerlauf </v>
      </c>
      <c r="F173" s="70">
        <f t="shared" si="42"/>
        <v>4.4270833333333332E-3</v>
      </c>
      <c r="G173" s="32"/>
      <c r="H173" s="39"/>
      <c r="I173" s="27"/>
      <c r="Q173">
        <f t="shared" si="44"/>
        <v>15</v>
      </c>
    </row>
    <row r="174" spans="1:17" x14ac:dyDescent="0.25">
      <c r="A174" s="8"/>
      <c r="B174" s="20"/>
      <c r="C174" s="20"/>
      <c r="D174" s="21"/>
      <c r="E174" s="21"/>
      <c r="F174" s="71"/>
      <c r="G174" s="21"/>
      <c r="H174" s="40"/>
      <c r="I174" s="9"/>
    </row>
    <row r="176" spans="1:17" ht="15.6" x14ac:dyDescent="0.3">
      <c r="A176" s="22" t="s">
        <v>43</v>
      </c>
      <c r="D176" s="22"/>
      <c r="E176" s="53">
        <f>SUM(Q167:Q173)</f>
        <v>64</v>
      </c>
      <c r="I176" s="53">
        <f>SUM(G167:G173)</f>
        <v>0</v>
      </c>
    </row>
    <row r="182" spans="1:17" x14ac:dyDescent="0.25">
      <c r="A182" s="4"/>
      <c r="B182" s="12"/>
      <c r="C182" s="12"/>
      <c r="D182" s="13"/>
      <c r="E182" s="13"/>
      <c r="F182" s="67"/>
      <c r="G182" s="13"/>
      <c r="H182" s="36"/>
      <c r="I182" s="5"/>
    </row>
    <row r="183" spans="1:17" x14ac:dyDescent="0.25">
      <c r="A183" s="10"/>
      <c r="B183" s="14" t="s">
        <v>54</v>
      </c>
      <c r="C183" s="14"/>
      <c r="D183" s="15" t="s">
        <v>45</v>
      </c>
      <c r="E183" s="15" t="s">
        <v>31</v>
      </c>
      <c r="F183" s="68" t="s">
        <v>32</v>
      </c>
      <c r="G183" s="15" t="s">
        <v>46</v>
      </c>
      <c r="H183" s="37"/>
      <c r="I183" s="11" t="s">
        <v>35</v>
      </c>
    </row>
    <row r="184" spans="1:17" x14ac:dyDescent="0.25">
      <c r="A184" s="6"/>
      <c r="B184" s="16"/>
      <c r="C184" s="16"/>
      <c r="D184" s="17"/>
      <c r="E184" s="17"/>
      <c r="F184" s="69"/>
      <c r="G184" s="17"/>
      <c r="I184" s="7"/>
    </row>
    <row r="185" spans="1:17" x14ac:dyDescent="0.25">
      <c r="A185" s="24">
        <f>A173+1</f>
        <v>44641</v>
      </c>
      <c r="B185" s="18" t="s">
        <v>36</v>
      </c>
      <c r="C185" s="44">
        <f>C173+1</f>
        <v>44641</v>
      </c>
      <c r="D185" s="51">
        <v>15</v>
      </c>
      <c r="E185" s="51" t="str">
        <f t="shared" ref="E185:E191" si="46">LOOKUP($D$185:$D$191,$A$10:$A$26,$B$10:$B$26)</f>
        <v>Alternatives Training</v>
      </c>
      <c r="F185" s="70" t="str">
        <f t="shared" ref="F185:F191" si="47">LOOKUP($D$185:$D$191,$A$10:$A$26,$D$10:$D$26)</f>
        <v>-</v>
      </c>
      <c r="G185" s="31"/>
      <c r="H185" s="38"/>
      <c r="I185" s="26"/>
      <c r="Q185">
        <f>VLOOKUP(D185,$A$10:$E$26,5,FALSE)</f>
        <v>0</v>
      </c>
    </row>
    <row r="186" spans="1:17" x14ac:dyDescent="0.25">
      <c r="A186" s="24">
        <f t="shared" ref="A186:A191" si="48">A185+1</f>
        <v>44642</v>
      </c>
      <c r="B186" s="19" t="s">
        <v>37</v>
      </c>
      <c r="C186" s="45">
        <f>C185+1</f>
        <v>44642</v>
      </c>
      <c r="D186" s="52">
        <v>14</v>
      </c>
      <c r="E186" s="51" t="str">
        <f t="shared" si="46"/>
        <v>3*1000; 2*2000; 1*3000, P 2' und 3'</v>
      </c>
      <c r="F186" s="70">
        <f t="shared" si="47"/>
        <v>2.8333333333333331E-3</v>
      </c>
      <c r="G186" s="32"/>
      <c r="H186" s="39"/>
      <c r="I186" s="27"/>
      <c r="Q186">
        <f t="shared" ref="Q186:Q191" si="49">VLOOKUP(D186,$A$10:$E$26,5,FALSE)</f>
        <v>15</v>
      </c>
    </row>
    <row r="187" spans="1:17" x14ac:dyDescent="0.25">
      <c r="A187" s="24">
        <f t="shared" si="48"/>
        <v>44643</v>
      </c>
      <c r="B187" s="19" t="s">
        <v>38</v>
      </c>
      <c r="C187" s="45">
        <f t="shared" ref="C187:C191" si="50">C186+1</f>
        <v>44643</v>
      </c>
      <c r="D187" s="52">
        <v>15</v>
      </c>
      <c r="E187" s="51" t="str">
        <f t="shared" si="46"/>
        <v>Alternatives Training</v>
      </c>
      <c r="F187" s="70" t="str">
        <f t="shared" si="47"/>
        <v>-</v>
      </c>
      <c r="G187" s="32"/>
      <c r="H187" s="39"/>
      <c r="I187" s="27"/>
      <c r="Q187">
        <f t="shared" si="49"/>
        <v>0</v>
      </c>
    </row>
    <row r="188" spans="1:17" x14ac:dyDescent="0.25">
      <c r="A188" s="24">
        <f t="shared" si="48"/>
        <v>44644</v>
      </c>
      <c r="B188" s="19" t="s">
        <v>39</v>
      </c>
      <c r="C188" s="45">
        <f t="shared" si="50"/>
        <v>44644</v>
      </c>
      <c r="D188" s="52">
        <v>9</v>
      </c>
      <c r="E188" s="51" t="str">
        <f t="shared" si="46"/>
        <v>Dauerlauf locker</v>
      </c>
      <c r="F188" s="70">
        <f t="shared" si="47"/>
        <v>4.0138888888888889E-3</v>
      </c>
      <c r="G188" s="32"/>
      <c r="H188" s="39"/>
      <c r="I188" s="27"/>
      <c r="Q188">
        <f t="shared" si="49"/>
        <v>14</v>
      </c>
    </row>
    <row r="189" spans="1:17" x14ac:dyDescent="0.25">
      <c r="A189" s="24">
        <f t="shared" si="48"/>
        <v>44645</v>
      </c>
      <c r="B189" s="19" t="s">
        <v>40</v>
      </c>
      <c r="C189" s="45">
        <f t="shared" si="50"/>
        <v>44645</v>
      </c>
      <c r="D189" s="52">
        <v>16</v>
      </c>
      <c r="E189" s="51" t="str">
        <f t="shared" si="46"/>
        <v>Pause</v>
      </c>
      <c r="F189" s="70" t="str">
        <f t="shared" si="47"/>
        <v>-</v>
      </c>
      <c r="G189" s="32"/>
      <c r="H189" s="39"/>
      <c r="I189" s="27"/>
      <c r="Q189">
        <f t="shared" si="49"/>
        <v>0</v>
      </c>
    </row>
    <row r="190" spans="1:17" x14ac:dyDescent="0.25">
      <c r="A190" s="24">
        <f t="shared" si="48"/>
        <v>44646</v>
      </c>
      <c r="B190" s="19" t="s">
        <v>41</v>
      </c>
      <c r="C190" s="45">
        <f t="shared" si="50"/>
        <v>44646</v>
      </c>
      <c r="D190" s="52">
        <v>1</v>
      </c>
      <c r="E190" s="51" t="str">
        <f t="shared" si="46"/>
        <v>10 Km TDL</v>
      </c>
      <c r="F190" s="70">
        <f t="shared" si="47"/>
        <v>3.0104166666666664E-3</v>
      </c>
      <c r="G190" s="32"/>
      <c r="H190" s="39"/>
      <c r="I190" s="27"/>
      <c r="Q190">
        <f t="shared" si="49"/>
        <v>14</v>
      </c>
    </row>
    <row r="191" spans="1:17" x14ac:dyDescent="0.25">
      <c r="A191" s="24">
        <f t="shared" si="48"/>
        <v>44647</v>
      </c>
      <c r="B191" s="19" t="s">
        <v>42</v>
      </c>
      <c r="C191" s="45">
        <f t="shared" si="50"/>
        <v>44647</v>
      </c>
      <c r="D191" s="52">
        <v>8</v>
      </c>
      <c r="E191" s="51" t="str">
        <f t="shared" si="46"/>
        <v xml:space="preserve">Regenerativer Dauerlauf </v>
      </c>
      <c r="F191" s="70">
        <f t="shared" si="47"/>
        <v>4.4270833333333332E-3</v>
      </c>
      <c r="G191" s="32"/>
      <c r="H191" s="39"/>
      <c r="I191" s="27"/>
      <c r="Q191">
        <f t="shared" si="49"/>
        <v>15</v>
      </c>
    </row>
    <row r="192" spans="1:17" x14ac:dyDescent="0.25">
      <c r="A192" s="8"/>
      <c r="B192" s="20"/>
      <c r="C192" s="20"/>
      <c r="D192" s="21"/>
      <c r="E192" s="21"/>
      <c r="F192" s="71"/>
      <c r="G192" s="21"/>
      <c r="H192" s="40"/>
      <c r="I192" s="9"/>
    </row>
    <row r="194" spans="1:17" ht="15.6" x14ac:dyDescent="0.3">
      <c r="A194" s="22" t="s">
        <v>43</v>
      </c>
      <c r="D194" s="22"/>
      <c r="E194" s="53">
        <f>SUM(Q185:Q191)</f>
        <v>58</v>
      </c>
      <c r="I194" s="53">
        <f>SUM(G185:G191)</f>
        <v>0</v>
      </c>
    </row>
    <row r="199" spans="1:17" x14ac:dyDescent="0.25">
      <c r="A199" s="4"/>
      <c r="B199" s="12"/>
      <c r="C199" s="12"/>
      <c r="D199" s="13"/>
      <c r="E199" s="13"/>
      <c r="F199" s="67"/>
      <c r="G199" s="13"/>
      <c r="H199" s="36"/>
      <c r="I199" s="5"/>
    </row>
    <row r="200" spans="1:17" x14ac:dyDescent="0.25">
      <c r="A200" s="10"/>
      <c r="B200" s="14" t="s">
        <v>55</v>
      </c>
      <c r="C200" s="14"/>
      <c r="D200" s="15" t="s">
        <v>45</v>
      </c>
      <c r="E200" s="15" t="s">
        <v>31</v>
      </c>
      <c r="F200" s="68" t="s">
        <v>32</v>
      </c>
      <c r="G200" s="15" t="s">
        <v>46</v>
      </c>
      <c r="H200" s="37"/>
      <c r="I200" s="11" t="s">
        <v>35</v>
      </c>
    </row>
    <row r="201" spans="1:17" x14ac:dyDescent="0.25">
      <c r="A201" s="6"/>
      <c r="B201" s="16"/>
      <c r="C201" s="16"/>
      <c r="D201" s="17"/>
      <c r="E201" s="17"/>
      <c r="F201" s="69"/>
      <c r="G201" s="17"/>
      <c r="I201" s="7"/>
    </row>
    <row r="202" spans="1:17" x14ac:dyDescent="0.25">
      <c r="A202" s="24">
        <f>A191+1</f>
        <v>44648</v>
      </c>
      <c r="B202" s="18" t="s">
        <v>36</v>
      </c>
      <c r="C202" s="44">
        <f>C191+1</f>
        <v>44648</v>
      </c>
      <c r="D202" s="51">
        <v>15</v>
      </c>
      <c r="E202" s="51" t="str">
        <f t="shared" ref="E202:E208" si="51">LOOKUP($D$202:$D$208,$A$10:$A$26,$B$10:$B$26)</f>
        <v>Alternatives Training</v>
      </c>
      <c r="F202" s="70" t="str">
        <f t="shared" ref="F202:F208" si="52">LOOKUP($D$202:$D$208,$A$10:$A$26,$D$10:$D$26)</f>
        <v>-</v>
      </c>
      <c r="G202" s="31"/>
      <c r="H202" s="38"/>
      <c r="I202" s="26"/>
      <c r="Q202">
        <f>VLOOKUP(D202,$A$10:$E$26,5,FALSE)</f>
        <v>0</v>
      </c>
    </row>
    <row r="203" spans="1:17" x14ac:dyDescent="0.25">
      <c r="A203" s="24">
        <f t="shared" ref="A203:A208" si="53">A202+1</f>
        <v>44649</v>
      </c>
      <c r="B203" s="19" t="s">
        <v>37</v>
      </c>
      <c r="C203" s="45">
        <f>C202+1</f>
        <v>44649</v>
      </c>
      <c r="D203" s="52">
        <v>11</v>
      </c>
      <c r="E203" s="51" t="str">
        <f t="shared" si="51"/>
        <v>12*500 2' Trabpause</v>
      </c>
      <c r="F203" s="70">
        <f t="shared" si="52"/>
        <v>2.6562499999999998E-3</v>
      </c>
      <c r="G203" s="32"/>
      <c r="H203" s="39"/>
      <c r="I203" s="27"/>
      <c r="Q203">
        <f t="shared" ref="Q203:Q208" si="54">VLOOKUP(D203,$A$10:$E$26,5,FALSE)</f>
        <v>12</v>
      </c>
    </row>
    <row r="204" spans="1:17" x14ac:dyDescent="0.25">
      <c r="A204" s="24">
        <f t="shared" si="53"/>
        <v>44650</v>
      </c>
      <c r="B204" s="19" t="s">
        <v>38</v>
      </c>
      <c r="C204" s="45">
        <f t="shared" ref="C204:C208" si="55">C203+1</f>
        <v>44650</v>
      </c>
      <c r="D204" s="52">
        <v>16</v>
      </c>
      <c r="E204" s="51" t="str">
        <f t="shared" si="51"/>
        <v>Pause</v>
      </c>
      <c r="F204" s="70" t="str">
        <f t="shared" si="52"/>
        <v>-</v>
      </c>
      <c r="G204" s="32"/>
      <c r="H204" s="39"/>
      <c r="I204" s="27"/>
      <c r="Q204">
        <f t="shared" si="54"/>
        <v>0</v>
      </c>
    </row>
    <row r="205" spans="1:17" x14ac:dyDescent="0.25">
      <c r="A205" s="24">
        <f t="shared" si="53"/>
        <v>44651</v>
      </c>
      <c r="B205" s="19" t="s">
        <v>39</v>
      </c>
      <c r="C205" s="45">
        <f t="shared" si="55"/>
        <v>44651</v>
      </c>
      <c r="D205" s="52">
        <v>9</v>
      </c>
      <c r="E205" s="51" t="str">
        <f t="shared" si="51"/>
        <v>Dauerlauf locker</v>
      </c>
      <c r="F205" s="70">
        <f t="shared" si="52"/>
        <v>4.0138888888888889E-3</v>
      </c>
      <c r="G205" s="32"/>
      <c r="H205" s="39"/>
      <c r="I205" s="27"/>
      <c r="Q205">
        <f t="shared" si="54"/>
        <v>14</v>
      </c>
    </row>
    <row r="206" spans="1:17" x14ac:dyDescent="0.25">
      <c r="A206" s="24">
        <f t="shared" si="53"/>
        <v>44652</v>
      </c>
      <c r="B206" s="19" t="s">
        <v>40</v>
      </c>
      <c r="C206" s="45">
        <f t="shared" si="55"/>
        <v>44652</v>
      </c>
      <c r="D206" s="52">
        <v>16</v>
      </c>
      <c r="E206" s="51" t="str">
        <f t="shared" si="51"/>
        <v>Pause</v>
      </c>
      <c r="F206" s="70" t="str">
        <f t="shared" si="52"/>
        <v>-</v>
      </c>
      <c r="G206" s="32"/>
      <c r="H206" s="39"/>
      <c r="I206" s="27"/>
      <c r="Q206">
        <f t="shared" si="54"/>
        <v>0</v>
      </c>
    </row>
    <row r="207" spans="1:17" x14ac:dyDescent="0.25">
      <c r="A207" s="24">
        <f t="shared" si="53"/>
        <v>44653</v>
      </c>
      <c r="B207" s="19" t="s">
        <v>41</v>
      </c>
      <c r="C207" s="45">
        <f t="shared" si="55"/>
        <v>44653</v>
      </c>
      <c r="D207" s="52">
        <v>4</v>
      </c>
      <c r="E207" s="51" t="str">
        <f t="shared" si="51"/>
        <v>5 km TDL Minus</v>
      </c>
      <c r="F207" s="70">
        <f t="shared" si="52"/>
        <v>2.9201041666666663E-3</v>
      </c>
      <c r="G207" s="32"/>
      <c r="H207" s="39"/>
      <c r="I207" s="27"/>
      <c r="Q207">
        <f t="shared" si="54"/>
        <v>11</v>
      </c>
    </row>
    <row r="208" spans="1:17" x14ac:dyDescent="0.25">
      <c r="A208" s="24">
        <f t="shared" si="53"/>
        <v>44654</v>
      </c>
      <c r="B208" s="19" t="s">
        <v>42</v>
      </c>
      <c r="C208" s="45">
        <f t="shared" si="55"/>
        <v>44654</v>
      </c>
      <c r="D208" s="52">
        <v>8</v>
      </c>
      <c r="E208" s="51" t="str">
        <f t="shared" si="51"/>
        <v xml:space="preserve">Regenerativer Dauerlauf </v>
      </c>
      <c r="F208" s="70">
        <f t="shared" si="52"/>
        <v>4.4270833333333332E-3</v>
      </c>
      <c r="G208" s="32"/>
      <c r="H208" s="39"/>
      <c r="I208" s="27"/>
      <c r="Q208">
        <f t="shared" si="54"/>
        <v>15</v>
      </c>
    </row>
    <row r="209" spans="1:17" x14ac:dyDescent="0.25">
      <c r="A209" s="8"/>
      <c r="B209" s="20"/>
      <c r="C209" s="20"/>
      <c r="D209" s="21"/>
      <c r="E209" s="21"/>
      <c r="F209" s="71"/>
      <c r="G209" s="21"/>
      <c r="H209" s="40"/>
      <c r="I209" s="9"/>
    </row>
    <row r="211" spans="1:17" ht="15.6" x14ac:dyDescent="0.3">
      <c r="A211" s="22" t="s">
        <v>43</v>
      </c>
      <c r="D211" s="22"/>
      <c r="E211" s="53">
        <f>SUM(Q202:Q208)</f>
        <v>52</v>
      </c>
      <c r="I211" s="53">
        <f>SUM(G202:G208)</f>
        <v>0</v>
      </c>
    </row>
    <row r="217" spans="1:17" x14ac:dyDescent="0.25">
      <c r="A217" s="4"/>
      <c r="B217" s="12"/>
      <c r="C217" s="12"/>
      <c r="D217" s="13"/>
      <c r="E217" s="13"/>
      <c r="F217" s="67"/>
      <c r="G217" s="13"/>
      <c r="H217" s="36"/>
      <c r="I217" s="5"/>
    </row>
    <row r="218" spans="1:17" x14ac:dyDescent="0.25">
      <c r="A218" s="10"/>
      <c r="B218" s="14" t="s">
        <v>56</v>
      </c>
      <c r="C218" s="14"/>
      <c r="D218" s="15" t="s">
        <v>45</v>
      </c>
      <c r="E218" s="15" t="s">
        <v>31</v>
      </c>
      <c r="F218" s="77" t="s">
        <v>32</v>
      </c>
      <c r="G218" s="15" t="s">
        <v>46</v>
      </c>
      <c r="H218" s="37"/>
      <c r="I218" s="11" t="s">
        <v>35</v>
      </c>
    </row>
    <row r="219" spans="1:17" x14ac:dyDescent="0.25">
      <c r="A219" s="6"/>
      <c r="B219" s="16"/>
      <c r="C219" s="16"/>
      <c r="D219" s="17"/>
      <c r="E219" s="17"/>
      <c r="F219" s="69"/>
      <c r="G219" s="17"/>
      <c r="I219" s="7"/>
    </row>
    <row r="220" spans="1:17" x14ac:dyDescent="0.25">
      <c r="A220" s="24">
        <f>A208+1</f>
        <v>44655</v>
      </c>
      <c r="B220" s="18" t="s">
        <v>36</v>
      </c>
      <c r="C220" s="44">
        <f>C208+1</f>
        <v>44655</v>
      </c>
      <c r="D220" s="51">
        <v>16</v>
      </c>
      <c r="E220" s="51" t="str">
        <f t="shared" ref="E220:E226" si="56">LOOKUP($D$220:$D$226,$A$10:$A$26,$B$10:$B$26)</f>
        <v>Pause</v>
      </c>
      <c r="F220" s="70" t="str">
        <f t="shared" ref="F220:F226" si="57">LOOKUP($D$220:$D$226,$A$10:$A$26,$D$10:$D$26)</f>
        <v>-</v>
      </c>
      <c r="G220" s="31"/>
      <c r="H220" s="38"/>
      <c r="I220" s="26"/>
      <c r="Q220">
        <f>VLOOKUP(D220,$A$10:$E$26,5,FALSE)</f>
        <v>0</v>
      </c>
    </row>
    <row r="221" spans="1:17" x14ac:dyDescent="0.25">
      <c r="A221" s="24">
        <f t="shared" ref="A221:A226" si="58">A220+1</f>
        <v>44656</v>
      </c>
      <c r="B221" s="19" t="s">
        <v>37</v>
      </c>
      <c r="C221" s="45">
        <f>C220+1</f>
        <v>44656</v>
      </c>
      <c r="D221" s="52">
        <v>12</v>
      </c>
      <c r="E221" s="51" t="str">
        <f t="shared" si="56"/>
        <v>6*1000 Meter, 2' Trabpause</v>
      </c>
      <c r="F221" s="70">
        <f t="shared" si="57"/>
        <v>2.7447916666666666E-3</v>
      </c>
      <c r="G221" s="32"/>
      <c r="H221" s="39"/>
      <c r="I221" s="27"/>
      <c r="Q221">
        <f t="shared" ref="Q221:Q226" si="59">VLOOKUP(D221,$A$10:$E$26,5,FALSE)</f>
        <v>12</v>
      </c>
    </row>
    <row r="222" spans="1:17" x14ac:dyDescent="0.25">
      <c r="A222" s="24">
        <f t="shared" si="58"/>
        <v>44657</v>
      </c>
      <c r="B222" s="19" t="s">
        <v>38</v>
      </c>
      <c r="C222" s="45">
        <f t="shared" ref="C222:C226" si="60">C221+1</f>
        <v>44657</v>
      </c>
      <c r="D222" s="52">
        <v>16</v>
      </c>
      <c r="E222" s="51" t="str">
        <f t="shared" si="56"/>
        <v>Pause</v>
      </c>
      <c r="F222" s="70" t="str">
        <f t="shared" si="57"/>
        <v>-</v>
      </c>
      <c r="G222" s="32"/>
      <c r="H222" s="39"/>
      <c r="I222" s="27"/>
      <c r="Q222">
        <f t="shared" si="59"/>
        <v>0</v>
      </c>
    </row>
    <row r="223" spans="1:17" x14ac:dyDescent="0.25">
      <c r="A223" s="24">
        <f t="shared" si="58"/>
        <v>44658</v>
      </c>
      <c r="B223" s="19" t="s">
        <v>39</v>
      </c>
      <c r="C223" s="45">
        <f t="shared" si="60"/>
        <v>44658</v>
      </c>
      <c r="D223" s="52">
        <v>8</v>
      </c>
      <c r="E223" s="51" t="str">
        <f t="shared" si="56"/>
        <v xml:space="preserve">Regenerativer Dauerlauf </v>
      </c>
      <c r="F223" s="70">
        <f t="shared" si="57"/>
        <v>4.4270833333333332E-3</v>
      </c>
      <c r="G223" s="32"/>
      <c r="H223" s="39"/>
      <c r="I223" s="27"/>
      <c r="Q223">
        <f t="shared" si="59"/>
        <v>15</v>
      </c>
    </row>
    <row r="224" spans="1:17" x14ac:dyDescent="0.25">
      <c r="A224" s="24">
        <f t="shared" si="58"/>
        <v>44659</v>
      </c>
      <c r="B224" s="19" t="s">
        <v>40</v>
      </c>
      <c r="C224" s="45">
        <f t="shared" si="60"/>
        <v>44659</v>
      </c>
      <c r="D224" s="52">
        <v>16</v>
      </c>
      <c r="E224" s="51" t="str">
        <f t="shared" si="56"/>
        <v>Pause</v>
      </c>
      <c r="F224" s="70" t="str">
        <f t="shared" si="57"/>
        <v>-</v>
      </c>
      <c r="G224" s="32"/>
      <c r="H224" s="39"/>
      <c r="I224" s="27"/>
      <c r="Q224">
        <f t="shared" si="59"/>
        <v>0</v>
      </c>
    </row>
    <row r="225" spans="1:17" x14ac:dyDescent="0.25">
      <c r="A225" s="24">
        <f t="shared" si="58"/>
        <v>44660</v>
      </c>
      <c r="B225" s="19" t="s">
        <v>41</v>
      </c>
      <c r="C225" s="45">
        <f t="shared" si="60"/>
        <v>44660</v>
      </c>
      <c r="D225" s="52">
        <v>17</v>
      </c>
      <c r="E225" s="51" t="str">
        <f t="shared" si="56"/>
        <v>Wettkampfvorbereitung 6x500</v>
      </c>
      <c r="F225" s="70">
        <f t="shared" si="57"/>
        <v>2.6562499999999998E-3</v>
      </c>
      <c r="G225" s="32"/>
      <c r="H225" s="39"/>
      <c r="I225" s="27"/>
      <c r="Q225">
        <f t="shared" si="59"/>
        <v>0</v>
      </c>
    </row>
    <row r="226" spans="1:17" ht="15.6" x14ac:dyDescent="0.3">
      <c r="A226" s="24">
        <f t="shared" si="58"/>
        <v>44661</v>
      </c>
      <c r="B226" s="19" t="s">
        <v>42</v>
      </c>
      <c r="C226" s="46">
        <f t="shared" si="60"/>
        <v>44661</v>
      </c>
      <c r="D226" s="55">
        <v>18</v>
      </c>
      <c r="E226" s="56" t="str">
        <f t="shared" si="56"/>
        <v>Wettkampf</v>
      </c>
      <c r="F226" s="72">
        <f t="shared" si="57"/>
        <v>2.9513888888888888E-3</v>
      </c>
      <c r="G226" s="32"/>
      <c r="H226" s="39"/>
      <c r="I226" s="27"/>
      <c r="Q226">
        <f t="shared" si="59"/>
        <v>21</v>
      </c>
    </row>
    <row r="227" spans="1:17" x14ac:dyDescent="0.25">
      <c r="A227" s="8"/>
      <c r="B227" s="20"/>
      <c r="C227" s="20"/>
      <c r="D227" s="21"/>
      <c r="E227" s="21"/>
      <c r="F227" s="71"/>
      <c r="G227" s="21"/>
      <c r="H227" s="40"/>
      <c r="I227" s="9"/>
    </row>
    <row r="229" spans="1:17" ht="15.6" x14ac:dyDescent="0.3">
      <c r="A229" s="22" t="s">
        <v>43</v>
      </c>
      <c r="D229" s="22"/>
      <c r="E229" s="53">
        <f>SUM(Q220:Q226)</f>
        <v>48</v>
      </c>
      <c r="I229" s="53">
        <f>SUM(G220:G226)</f>
        <v>0</v>
      </c>
    </row>
    <row r="232" spans="1:17" ht="15.6" x14ac:dyDescent="0.3">
      <c r="F232" s="73" t="s">
        <v>31</v>
      </c>
      <c r="I232" s="33" t="s">
        <v>46</v>
      </c>
    </row>
    <row r="233" spans="1:17" ht="15.6" x14ac:dyDescent="0.3">
      <c r="A233" s="22" t="s">
        <v>57</v>
      </c>
      <c r="B233" s="28"/>
      <c r="C233" s="28"/>
      <c r="D233" s="28"/>
      <c r="E233" s="28"/>
      <c r="F233" s="74">
        <f>COUNT(F31:F226)</f>
        <v>48</v>
      </c>
      <c r="I233" s="54">
        <f>COUNT(G31:G226)</f>
        <v>0</v>
      </c>
    </row>
    <row r="234" spans="1:17" ht="15.6" x14ac:dyDescent="0.3">
      <c r="A234" s="22" t="s">
        <v>58</v>
      </c>
      <c r="B234" s="28"/>
      <c r="C234" s="28"/>
      <c r="D234" s="28"/>
      <c r="E234" s="28"/>
      <c r="F234" s="74">
        <f>E40+E54+E71+E89+E106+E124+E141+E159+E176+E194+E211+E229</f>
        <v>687</v>
      </c>
      <c r="I234" s="54">
        <f>I40+I54+I71+I89+I106+I124+I141+I159+I176+I194+I211+I229</f>
        <v>0</v>
      </c>
    </row>
    <row r="235" spans="1:17" ht="15.6" x14ac:dyDescent="0.3">
      <c r="A235" s="22" t="s">
        <v>59</v>
      </c>
      <c r="B235" s="28"/>
      <c r="C235" s="28"/>
      <c r="D235" s="28"/>
      <c r="E235" s="28"/>
      <c r="F235" s="59">
        <f>F234/12</f>
        <v>57.25</v>
      </c>
    </row>
    <row r="236" spans="1:17" ht="15.6" x14ac:dyDescent="0.3">
      <c r="A236" s="28"/>
      <c r="B236" s="28"/>
      <c r="C236" s="28"/>
      <c r="D236" s="28"/>
      <c r="E236" s="28"/>
      <c r="F236" s="75"/>
      <c r="I236" s="60" t="s">
        <v>60</v>
      </c>
      <c r="J236" s="60"/>
    </row>
    <row r="237" spans="1:17" ht="15.6" x14ac:dyDescent="0.3">
      <c r="A237" s="22" t="s">
        <v>61</v>
      </c>
      <c r="B237" s="28"/>
      <c r="C237" s="28"/>
      <c r="D237" s="28"/>
      <c r="E237" s="28"/>
      <c r="F237" s="76">
        <f>D4</f>
        <v>6.2259548611111104E-2</v>
      </c>
      <c r="I237" s="29"/>
      <c r="J237" s="1"/>
    </row>
    <row r="238" spans="1:17" ht="15.6" x14ac:dyDescent="0.3">
      <c r="A238" s="22"/>
      <c r="B238" s="28"/>
      <c r="C238" s="28"/>
      <c r="D238" s="28"/>
      <c r="E238" s="28"/>
    </row>
    <row r="243" spans="2:3" ht="22.8" x14ac:dyDescent="0.4">
      <c r="B243" s="30" t="str">
        <f>IF(I237=0,"Viel Spass bei der Vorbereitung",IF(I237&lt;=F237,"Super Leistung, Herzliche Gratulation!","Beim nächsten Mal klappt es sicher!"))</f>
        <v>Viel Spass bei der Vorbereitung</v>
      </c>
      <c r="C243" s="30"/>
    </row>
  </sheetData>
  <mergeCells count="1">
    <mergeCell ref="A1:I1"/>
  </mergeCells>
  <phoneticPr fontId="1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>&amp;C&amp;"Arial,Fett"&amp;20Vorbereitung auf einen Marathon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2" sqref="C32"/>
    </sheetView>
  </sheetViews>
  <sheetFormatPr baseColWidth="10" defaultColWidth="11.44140625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>Kantonale Steuerverwaltung Wallis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Beda Albrecht</dc:creator>
  <cp:keywords/>
  <dc:description/>
  <cp:lastModifiedBy>Fernando Albrecht</cp:lastModifiedBy>
  <cp:revision/>
  <dcterms:created xsi:type="dcterms:W3CDTF">2007-10-07T13:45:55Z</dcterms:created>
  <dcterms:modified xsi:type="dcterms:W3CDTF">2022-01-16T19:19:39Z</dcterms:modified>
  <cp:category/>
  <cp:contentStatus/>
</cp:coreProperties>
</file>