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re\Downloads\"/>
    </mc:Choice>
  </mc:AlternateContent>
  <bookViews>
    <workbookView xWindow="0" yWindow="0" windowWidth="23040" windowHeight="7752"/>
  </bookViews>
  <sheets>
    <sheet name="Marathon_TP_Rhone_Runner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10" i="1"/>
  <c r="D11" i="1" s="1"/>
  <c r="F10" i="1"/>
  <c r="D12" i="1"/>
  <c r="F12" i="1" s="1"/>
  <c r="D14" i="1"/>
  <c r="F14" i="1"/>
  <c r="D15" i="1"/>
  <c r="F15" i="1" s="1"/>
  <c r="D17" i="1"/>
  <c r="F17" i="1" s="1"/>
  <c r="D18" i="1"/>
  <c r="F18" i="1"/>
  <c r="D19" i="1"/>
  <c r="F19" i="1" s="1"/>
  <c r="D20" i="1"/>
  <c r="F20" i="1" s="1"/>
  <c r="D21" i="1"/>
  <c r="F21" i="1" s="1"/>
  <c r="D22" i="1"/>
  <c r="F22" i="1" s="1"/>
  <c r="D26" i="1"/>
  <c r="F26" i="1"/>
  <c r="A31" i="1"/>
  <c r="D31" i="1"/>
  <c r="E31" i="1"/>
  <c r="F31" i="1"/>
  <c r="A32" i="1"/>
  <c r="D32" i="1"/>
  <c r="F32" i="1"/>
  <c r="A33" i="1"/>
  <c r="D33" i="1"/>
  <c r="E33" i="1"/>
  <c r="F33" i="1"/>
  <c r="A34" i="1"/>
  <c r="A35" i="1" s="1"/>
  <c r="A36" i="1" s="1"/>
  <c r="A37" i="1" s="1"/>
  <c r="A45" i="1" s="1"/>
  <c r="A46" i="1" s="1"/>
  <c r="A47" i="1" s="1"/>
  <c r="A48" i="1" s="1"/>
  <c r="A49" i="1" s="1"/>
  <c r="A50" i="1" s="1"/>
  <c r="A51" i="1" s="1"/>
  <c r="A62" i="1" s="1"/>
  <c r="A63" i="1" s="1"/>
  <c r="A64" i="1" s="1"/>
  <c r="A65" i="1" s="1"/>
  <c r="A66" i="1" s="1"/>
  <c r="A67" i="1" s="1"/>
  <c r="A68" i="1" s="1"/>
  <c r="A80" i="1" s="1"/>
  <c r="A81" i="1" s="1"/>
  <c r="A82" i="1" s="1"/>
  <c r="A83" i="1" s="1"/>
  <c r="A84" i="1" s="1"/>
  <c r="A85" i="1" s="1"/>
  <c r="A86" i="1" s="1"/>
  <c r="A97" i="1" s="1"/>
  <c r="A98" i="1" s="1"/>
  <c r="A99" i="1" s="1"/>
  <c r="A100" i="1" s="1"/>
  <c r="A101" i="1" s="1"/>
  <c r="A102" i="1" s="1"/>
  <c r="A103" i="1" s="1"/>
  <c r="A115" i="1" s="1"/>
  <c r="A116" i="1" s="1"/>
  <c r="A117" i="1" s="1"/>
  <c r="A118" i="1" s="1"/>
  <c r="A119" i="1" s="1"/>
  <c r="A120" i="1" s="1"/>
  <c r="A121" i="1" s="1"/>
  <c r="A132" i="1" s="1"/>
  <c r="A133" i="1" s="1"/>
  <c r="A134" i="1" s="1"/>
  <c r="A135" i="1" s="1"/>
  <c r="A136" i="1" s="1"/>
  <c r="A137" i="1" s="1"/>
  <c r="A138" i="1" s="1"/>
  <c r="A150" i="1" s="1"/>
  <c r="A151" i="1" s="1"/>
  <c r="A152" i="1" s="1"/>
  <c r="A153" i="1" s="1"/>
  <c r="A154" i="1" s="1"/>
  <c r="A155" i="1" s="1"/>
  <c r="A156" i="1" s="1"/>
  <c r="A167" i="1" s="1"/>
  <c r="A168" i="1" s="1"/>
  <c r="A169" i="1" s="1"/>
  <c r="A170" i="1" s="1"/>
  <c r="A171" i="1" s="1"/>
  <c r="A172" i="1" s="1"/>
  <c r="A173" i="1" s="1"/>
  <c r="A185" i="1" s="1"/>
  <c r="A186" i="1" s="1"/>
  <c r="A187" i="1" s="1"/>
  <c r="A188" i="1" s="1"/>
  <c r="A189" i="1" s="1"/>
  <c r="A190" i="1" s="1"/>
  <c r="A191" i="1" s="1"/>
  <c r="A202" i="1" s="1"/>
  <c r="A203" i="1" s="1"/>
  <c r="A204" i="1" s="1"/>
  <c r="A205" i="1" s="1"/>
  <c r="A206" i="1" s="1"/>
  <c r="A207" i="1" s="1"/>
  <c r="A208" i="1" s="1"/>
  <c r="A220" i="1" s="1"/>
  <c r="A221" i="1" s="1"/>
  <c r="A222" i="1" s="1"/>
  <c r="A223" i="1" s="1"/>
  <c r="A224" i="1" s="1"/>
  <c r="A225" i="1" s="1"/>
  <c r="A226" i="1" s="1"/>
  <c r="D34" i="1"/>
  <c r="E34" i="1"/>
  <c r="F34" i="1"/>
  <c r="D35" i="1"/>
  <c r="E35" i="1"/>
  <c r="F35" i="1"/>
  <c r="D36" i="1"/>
  <c r="F36" i="1"/>
  <c r="D37" i="1"/>
  <c r="E37" i="1"/>
  <c r="F37" i="1"/>
  <c r="H40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F50" i="1"/>
  <c r="D51" i="1"/>
  <c r="E51" i="1"/>
  <c r="F51" i="1"/>
  <c r="H54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H71" i="1"/>
  <c r="D80" i="1"/>
  <c r="E80" i="1"/>
  <c r="F80" i="1"/>
  <c r="D81" i="1"/>
  <c r="F81" i="1"/>
  <c r="D82" i="1"/>
  <c r="E82" i="1"/>
  <c r="F82" i="1"/>
  <c r="D83" i="1"/>
  <c r="E83" i="1"/>
  <c r="F83" i="1"/>
  <c r="D84" i="1"/>
  <c r="E84" i="1"/>
  <c r="F84" i="1"/>
  <c r="D85" i="1"/>
  <c r="F85" i="1"/>
  <c r="D86" i="1"/>
  <c r="E86" i="1"/>
  <c r="F86" i="1"/>
  <c r="H89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H106" i="1"/>
  <c r="D115" i="1"/>
  <c r="E115" i="1"/>
  <c r="F115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H124" i="1"/>
  <c r="D132" i="1"/>
  <c r="E132" i="1"/>
  <c r="F132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F137" i="1"/>
  <c r="D138" i="1"/>
  <c r="E138" i="1"/>
  <c r="F138" i="1"/>
  <c r="H141" i="1"/>
  <c r="D150" i="1"/>
  <c r="E150" i="1"/>
  <c r="F150" i="1"/>
  <c r="D151" i="1"/>
  <c r="E151" i="1"/>
  <c r="F151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H159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F172" i="1"/>
  <c r="D173" i="1"/>
  <c r="E173" i="1"/>
  <c r="F173" i="1"/>
  <c r="H176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H194" i="1"/>
  <c r="D202" i="1"/>
  <c r="E202" i="1"/>
  <c r="F202" i="1"/>
  <c r="D203" i="1"/>
  <c r="F203" i="1"/>
  <c r="D204" i="1"/>
  <c r="E204" i="1"/>
  <c r="F204" i="1"/>
  <c r="D205" i="1"/>
  <c r="E205" i="1"/>
  <c r="F205" i="1"/>
  <c r="D206" i="1"/>
  <c r="E206" i="1"/>
  <c r="F206" i="1"/>
  <c r="D207" i="1"/>
  <c r="F207" i="1"/>
  <c r="D208" i="1"/>
  <c r="E208" i="1"/>
  <c r="F208" i="1"/>
  <c r="H211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F225" i="1"/>
  <c r="D226" i="1"/>
  <c r="E226" i="1"/>
  <c r="F226" i="1"/>
  <c r="H229" i="1"/>
  <c r="H233" i="1"/>
  <c r="H234" i="1"/>
  <c r="H235" i="1"/>
  <c r="E238" i="1"/>
  <c r="B240" i="1"/>
  <c r="D159" i="1" l="1"/>
  <c r="D124" i="1"/>
  <c r="D106" i="1"/>
  <c r="D89" i="1"/>
  <c r="E32" i="1"/>
  <c r="D40" i="1"/>
  <c r="E203" i="1"/>
  <c r="D176" i="1"/>
  <c r="E81" i="1"/>
  <c r="D25" i="1"/>
  <c r="D141" i="1"/>
  <c r="E36" i="1"/>
  <c r="D229" i="1"/>
  <c r="D194" i="1"/>
  <c r="D54" i="1"/>
  <c r="D16" i="1"/>
  <c r="D211" i="1"/>
  <c r="D71" i="1"/>
  <c r="E50" i="1"/>
  <c r="F11" i="1"/>
  <c r="D13" i="1"/>
  <c r="Z19" i="1"/>
  <c r="J12" i="1"/>
  <c r="K12" i="1"/>
  <c r="L12" i="1"/>
  <c r="M12" i="1"/>
  <c r="J13" i="1"/>
  <c r="K13" i="1"/>
  <c r="L13" i="1"/>
  <c r="M13" i="1"/>
  <c r="J14" i="1"/>
  <c r="K14" i="1"/>
  <c r="L14" i="1"/>
  <c r="M14" i="1"/>
  <c r="J17" i="1"/>
  <c r="K17" i="1"/>
  <c r="L17" i="1"/>
  <c r="M17" i="1"/>
  <c r="J18" i="1"/>
  <c r="K18" i="1"/>
  <c r="L18" i="1"/>
  <c r="M18" i="1"/>
  <c r="J19" i="1"/>
  <c r="K19" i="1"/>
  <c r="L19" i="1"/>
  <c r="M19" i="1"/>
  <c r="AA19" i="1"/>
  <c r="AB19" i="1"/>
  <c r="AC19" i="1"/>
  <c r="AD19" i="1"/>
  <c r="AE19" i="1"/>
  <c r="AF19" i="1"/>
  <c r="AG19" i="1"/>
  <c r="AH19" i="1"/>
  <c r="AJ19" i="1"/>
  <c r="AK19" i="1"/>
  <c r="F25" i="1" l="1"/>
  <c r="E225" i="1"/>
  <c r="E234" i="1"/>
  <c r="E236" i="1" s="1"/>
  <c r="E172" i="1"/>
  <c r="F16" i="1"/>
  <c r="E137" i="1"/>
  <c r="E233" i="1"/>
  <c r="F13" i="1"/>
  <c r="E85" i="1"/>
  <c r="E207" i="1"/>
  <c r="AF18" i="1"/>
  <c r="AE18" i="1"/>
  <c r="AC18" i="1"/>
  <c r="AD18" i="1"/>
  <c r="AI18" i="1"/>
  <c r="AG18" i="1"/>
  <c r="AA18" i="1"/>
  <c r="Z18" i="1"/>
  <c r="AK18" i="1"/>
  <c r="AJ18" i="1"/>
  <c r="AB18" i="1"/>
  <c r="AI19" i="1"/>
  <c r="AH18" i="1" l="1"/>
</calcChain>
</file>

<file path=xl/sharedStrings.xml><?xml version="1.0" encoding="utf-8"?>
<sst xmlns="http://schemas.openxmlformats.org/spreadsheetml/2006/main" count="225" uniqueCount="78">
  <si>
    <t>Zielzeit pro Kilometer</t>
  </si>
  <si>
    <t>Angaben für die Trainingseinheiten</t>
  </si>
  <si>
    <t>Zeit pro Km</t>
  </si>
  <si>
    <t>Woche 1</t>
  </si>
  <si>
    <t>Montag</t>
  </si>
  <si>
    <t>Dienstag</t>
  </si>
  <si>
    <t>Mittwoch</t>
  </si>
  <si>
    <t>Donnerstag</t>
  </si>
  <si>
    <t>Freitag</t>
  </si>
  <si>
    <t>Samstag</t>
  </si>
  <si>
    <t>Sonntag</t>
  </si>
  <si>
    <t>Training</t>
  </si>
  <si>
    <t>Vorgabe</t>
  </si>
  <si>
    <t>Effektiv</t>
  </si>
  <si>
    <t>Bemerkungen</t>
  </si>
  <si>
    <t>Pause</t>
  </si>
  <si>
    <t>10 Km TDL</t>
  </si>
  <si>
    <t>10 Km TDL Minus</t>
  </si>
  <si>
    <t>Gelaufene Kilometer pro Woche</t>
  </si>
  <si>
    <t xml:space="preserve">Regenerativer Dauerlauf </t>
  </si>
  <si>
    <t>Alternatives Training</t>
  </si>
  <si>
    <t>Zeit/Km</t>
  </si>
  <si>
    <t>Woche 2</t>
  </si>
  <si>
    <t>Woche 3</t>
  </si>
  <si>
    <t>Woche 5</t>
  </si>
  <si>
    <t>Woche 6</t>
  </si>
  <si>
    <t>Woche 7</t>
  </si>
  <si>
    <t>Woche 9</t>
  </si>
  <si>
    <t>Woche 10</t>
  </si>
  <si>
    <t>Gelaufene Kilometer im Trainingszyklus</t>
  </si>
  <si>
    <t>Anzahl Trainings im Trainingszyklus</t>
  </si>
  <si>
    <t>Vorgabe für den Marathon</t>
  </si>
  <si>
    <t>Wettkampf</t>
  </si>
  <si>
    <t>Km/Std</t>
  </si>
  <si>
    <t>Zügiger Dauerlauf</t>
  </si>
  <si>
    <t>Dauerlauf locker</t>
  </si>
  <si>
    <t>Durchschnittskilometer pro Woche</t>
  </si>
  <si>
    <t>Anzahl Long Jogs</t>
  </si>
  <si>
    <t>Recovery</t>
  </si>
  <si>
    <t>Woche 4 - Recovery</t>
  </si>
  <si>
    <t>Woche 8 - Recovery</t>
  </si>
  <si>
    <t>Woche 12 - Tapering 2</t>
  </si>
  <si>
    <t>Woche 11 - Tapering 1</t>
  </si>
  <si>
    <t>3*1km, 2*2km, 1*3km</t>
  </si>
  <si>
    <t>Soll km</t>
  </si>
  <si>
    <t>Ist km</t>
  </si>
  <si>
    <t>6x1km</t>
  </si>
  <si>
    <t>20x400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</si>
  <si>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</si>
  <si>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</si>
  <si>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</si>
  <si>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</si>
  <si>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</si>
  <si>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</si>
  <si>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</si>
  <si>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</si>
  <si>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</si>
  <si>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</si>
  <si>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</si>
  <si>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</si>
  <si>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5 Km TDL</t>
  </si>
  <si>
    <t>5 km TDL Minus</t>
  </si>
  <si>
    <t xml:space="preserve">16 Km bis 24 Km </t>
  </si>
  <si>
    <t>wie 6 am Schluss 2-6 Km im Halbmarathontempo</t>
  </si>
  <si>
    <t>12*500 2' Trabpause</t>
  </si>
  <si>
    <t>6*1000 Meter, 2' Trabpause</t>
  </si>
  <si>
    <t>5 * 2000, 3' Trabpause</t>
  </si>
  <si>
    <t>3*1000; 2*2000; 1*3000, P 2' und 3'</t>
  </si>
  <si>
    <t>-</t>
  </si>
  <si>
    <t>Wettkampfvorbereitung 6x500</t>
  </si>
  <si>
    <t>Halbmarathon Rhone Runners (Vorgabe: Mindestens 4 Lauftrainings)</t>
  </si>
  <si>
    <t>Eingabe durch Läufer</t>
  </si>
  <si>
    <t>Halbmarathon Endzeit</t>
  </si>
  <si>
    <t>Nicht verändern</t>
  </si>
  <si>
    <t>Datum des Halbmarathons</t>
  </si>
  <si>
    <t>Beginn des Halbmarathontrainings</t>
  </si>
  <si>
    <t>Nr.</t>
  </si>
  <si>
    <t>#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</si>
</sst>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hh:mm:ss;@"/>
    <numFmt numFmtId="165" formatCode="dd/mm/yy;@"/>
    <numFmt numFmtId="166" formatCode="_ * #,##0_ ;_ * \-#,##0_ ;_ * &quot;-&quot;??_ ;_ @_ "/>
    <numFmt numFmtId="167" formatCode="dd/mm/yy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3" fillId="0" borderId="11" xfId="0" applyFont="1" applyBorder="1"/>
    <xf numFmtId="0" fontId="0" fillId="0" borderId="13" xfId="0" applyBorder="1"/>
    <xf numFmtId="0" fontId="0" fillId="0" borderId="19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0" xfId="0" applyNumberFormat="1" applyFont="1"/>
    <xf numFmtId="10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0" borderId="20" xfId="0" applyBorder="1"/>
    <xf numFmtId="0" fontId="0" fillId="0" borderId="10" xfId="0" applyBorder="1"/>
    <xf numFmtId="0" fontId="0" fillId="0" borderId="2" xfId="0" applyBorder="1"/>
    <xf numFmtId="0" fontId="3" fillId="0" borderId="12" xfId="0" applyFont="1" applyBorder="1"/>
    <xf numFmtId="0" fontId="3" fillId="0" borderId="8" xfId="0" applyFont="1" applyBorder="1"/>
    <xf numFmtId="0" fontId="0" fillId="0" borderId="4" xfId="0" applyBorder="1"/>
    <xf numFmtId="0" fontId="0" fillId="0" borderId="6" xfId="0" applyBorder="1"/>
    <xf numFmtId="0" fontId="5" fillId="0" borderId="0" xfId="0" applyFont="1" applyAlignment="1">
      <alignment horizontal="center"/>
    </xf>
    <xf numFmtId="0" fontId="0" fillId="2" borderId="0" xfId="0" applyFill="1"/>
    <xf numFmtId="165" fontId="2" fillId="2" borderId="21" xfId="0" applyNumberFormat="1" applyFont="1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6" xfId="0" applyNumberFormat="1" applyFill="1" applyBorder="1"/>
    <xf numFmtId="0" fontId="0" fillId="2" borderId="17" xfId="0" applyFill="1" applyBorder="1"/>
    <xf numFmtId="0" fontId="0" fillId="2" borderId="18" xfId="0" applyFill="1" applyBorder="1"/>
    <xf numFmtId="3" fontId="0" fillId="3" borderId="16" xfId="0" applyNumberFormat="1" applyFill="1" applyBorder="1"/>
    <xf numFmtId="0" fontId="2" fillId="3" borderId="22" xfId="0" applyFont="1" applyFill="1" applyBorder="1"/>
    <xf numFmtId="3" fontId="0" fillId="3" borderId="18" xfId="0" applyNumberFormat="1" applyFill="1" applyBorder="1"/>
    <xf numFmtId="0" fontId="2" fillId="3" borderId="23" xfId="0" applyFont="1" applyFill="1" applyBorder="1"/>
    <xf numFmtId="0" fontId="5" fillId="3" borderId="0" xfId="0" applyFont="1" applyFill="1"/>
    <xf numFmtId="164" fontId="5" fillId="3" borderId="0" xfId="0" applyNumberFormat="1" applyFont="1" applyFill="1"/>
    <xf numFmtId="0" fontId="5" fillId="2" borderId="0" xfId="0" applyFont="1" applyFill="1"/>
    <xf numFmtId="166" fontId="5" fillId="2" borderId="0" xfId="1" applyNumberFormat="1" applyFont="1" applyFill="1" applyAlignment="1">
      <alignment horizontal="left" indent="1"/>
    </xf>
    <xf numFmtId="0" fontId="5" fillId="2" borderId="0" xfId="0" applyFont="1" applyFill="1" applyAlignment="1">
      <alignment horizontal="center"/>
    </xf>
    <xf numFmtId="43" fontId="5" fillId="2" borderId="0" xfId="0" applyNumberFormat="1" applyFont="1" applyFill="1"/>
    <xf numFmtId="164" fontId="5" fillId="2" borderId="0" xfId="0" applyNumberFormat="1" applyFont="1" applyFill="1"/>
    <xf numFmtId="3" fontId="5" fillId="3" borderId="0" xfId="0" applyNumberFormat="1" applyFont="1" applyFill="1"/>
    <xf numFmtId="0" fontId="3" fillId="4" borderId="11" xfId="0" applyFont="1" applyFill="1" applyBorder="1"/>
    <xf numFmtId="1" fontId="0" fillId="0" borderId="10" xfId="0" applyNumberFormat="1" applyBorder="1"/>
    <xf numFmtId="1" fontId="3" fillId="0" borderId="12" xfId="0" applyNumberFormat="1" applyFont="1" applyBorder="1"/>
    <xf numFmtId="1" fontId="0" fillId="0" borderId="14" xfId="0" applyNumberFormat="1" applyBorder="1"/>
    <xf numFmtId="1" fontId="0" fillId="2" borderId="16" xfId="0" applyNumberFormat="1" applyFill="1" applyBorder="1"/>
    <xf numFmtId="1" fontId="0" fillId="0" borderId="20" xfId="0" applyNumberFormat="1" applyBorder="1"/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/>
    <xf numFmtId="1" fontId="5" fillId="2" borderId="0" xfId="1" applyNumberFormat="1" applyFont="1" applyFill="1" applyAlignment="1">
      <alignment horizontal="left" indent="1"/>
    </xf>
    <xf numFmtId="1" fontId="7" fillId="0" borderId="0" xfId="0" applyNumberFormat="1" applyFont="1"/>
    <xf numFmtId="0" fontId="11" fillId="0" borderId="0" xfId="0" applyFont="1"/>
    <xf numFmtId="0" fontId="12" fillId="0" borderId="0" xfId="0" applyFont="1"/>
    <xf numFmtId="21" fontId="6" fillId="3" borderId="23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64" fontId="3" fillId="5" borderId="0" xfId="0" applyNumberFormat="1" applyFont="1" applyFill="1"/>
    <xf numFmtId="0" fontId="0" fillId="5" borderId="0" xfId="0" applyFill="1"/>
    <xf numFmtId="164" fontId="3" fillId="5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13" fillId="0" borderId="0" xfId="0" applyNumberFormat="1" applyFont="1"/>
    <xf numFmtId="164" fontId="14" fillId="0" borderId="0" xfId="0" applyNumberFormat="1" applyFont="1" applyAlignment="1">
      <alignment horizontal="right"/>
    </xf>
    <xf numFmtId="164" fontId="5" fillId="5" borderId="0" xfId="0" applyNumberFormat="1" applyFont="1" applyFill="1"/>
    <xf numFmtId="167" fontId="0" fillId="0" borderId="0" xfId="0" applyNumberFormat="1"/>
    <xf numFmtId="164" fontId="14" fillId="0" borderId="0" xfId="0" applyNumberFormat="1" applyFont="1"/>
    <xf numFmtId="165" fontId="5" fillId="5" borderId="0" xfId="0" applyNumberFormat="1" applyFont="1" applyFill="1"/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/>
    <xf numFmtId="165" fontId="5" fillId="3" borderId="0" xfId="0" applyNumberFormat="1" applyFont="1" applyFill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6" fillId="5" borderId="0" xfId="0" applyFont="1" applyFill="1"/>
    <xf numFmtId="2" fontId="0" fillId="5" borderId="0" xfId="0" applyNumberFormat="1" applyFill="1" applyAlignment="1">
      <alignment horizontal="right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colors>
    <mruColors>
      <color rgb="FFD9D9D9"/>
      <color rgb="FF97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Anzahl</a:t>
            </a:r>
            <a:r>
              <a:rPr lang="de-CH" baseline="0"/>
              <a:t> KM</a:t>
            </a:r>
            <a:endParaRPr lang="de-CH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18479459020692E-2"/>
          <c:y val="0.17462335216572505"/>
          <c:w val="0.79571935277043437"/>
          <c:h val="0.6314111689428652"/>
        </c:manualLayout>
      </c:layout>
      <c:lineChart>
        <c:grouping val="standard"/>
        <c:varyColors val="0"/>
        <c:ser>
          <c:idx val="0"/>
          <c:order val="0"/>
          <c:tx>
            <c:strRef>
              <c:f>Marathon_TP_Rhone_Runners!$Y$18</c:f>
              <c:strCache>
                <c:ptCount val="1"/>
                <c:pt idx="0">
                  <c:v>Soll km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Marathon_TP_Rhone_Runners!$Z$17:$AK$17</c:f>
              <c:strCache>
                <c:ptCount val="12"/>
                <c:pt idx="0">
                  <c:v>W1</c:v>
                </c:pt>
                <c:pt idx="1">
                  <c:v>W2</c:v>
                </c:pt>
                <c:pt idx="2">
                  <c:v>W3</c:v>
                </c:pt>
                <c:pt idx="3">
                  <c:v>W4</c:v>
                </c:pt>
                <c:pt idx="4">
                  <c:v>W5</c:v>
                </c:pt>
                <c:pt idx="5">
                  <c:v>W6</c:v>
                </c:pt>
                <c:pt idx="6">
                  <c:v>W7</c:v>
                </c:pt>
                <c:pt idx="7">
                  <c:v>W8</c:v>
                </c:pt>
                <c:pt idx="8">
                  <c:v>W9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</c:strCache>
            </c:strRef>
          </c:cat>
          <c:val>
            <c:numRef>
              <c:f>Marathon_TP_Rhone_Runners!$Z$18:$AK$18</c:f>
              <c:numCache>
                <c:formatCode>0</c:formatCode>
                <c:ptCount val="12"/>
                <c:pt idx="0">
                  <c:v>60</c:v>
                </c:pt>
                <c:pt idx="1">
                  <c:v>55</c:v>
                </c:pt>
                <c:pt idx="2">
                  <c:v>64</c:v>
                </c:pt>
                <c:pt idx="3">
                  <c:v>55</c:v>
                </c:pt>
                <c:pt idx="4">
                  <c:v>56</c:v>
                </c:pt>
                <c:pt idx="5">
                  <c:v>61</c:v>
                </c:pt>
                <c:pt idx="6">
                  <c:v>60</c:v>
                </c:pt>
                <c:pt idx="7">
                  <c:v>55</c:v>
                </c:pt>
                <c:pt idx="8">
                  <c:v>63</c:v>
                </c:pt>
                <c:pt idx="9">
                  <c:v>58</c:v>
                </c:pt>
                <c:pt idx="10">
                  <c:v>52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2-4B34-A55F-23BF39C6E774}"/>
            </c:ext>
          </c:extLst>
        </c:ser>
        <c:ser>
          <c:idx val="1"/>
          <c:order val="1"/>
          <c:tx>
            <c:strRef>
              <c:f>Marathon_TP_Rhone_Runners!$Y$19</c:f>
              <c:strCache>
                <c:ptCount val="1"/>
                <c:pt idx="0">
                  <c:v>Ist km</c:v>
                </c:pt>
              </c:strCache>
            </c:strRef>
          </c:tx>
          <c:spPr>
            <a:ln w="28575" cap="rnd">
              <a:solidFill>
                <a:srgbClr val="00FA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Marathon_TP_Rhone_Runners!$Z$17:$AK$17</c:f>
              <c:strCache>
                <c:ptCount val="12"/>
                <c:pt idx="0">
                  <c:v>W1</c:v>
                </c:pt>
                <c:pt idx="1">
                  <c:v>W2</c:v>
                </c:pt>
                <c:pt idx="2">
                  <c:v>W3</c:v>
                </c:pt>
                <c:pt idx="3">
                  <c:v>W4</c:v>
                </c:pt>
                <c:pt idx="4">
                  <c:v>W5</c:v>
                </c:pt>
                <c:pt idx="5">
                  <c:v>W6</c:v>
                </c:pt>
                <c:pt idx="6">
                  <c:v>W7</c:v>
                </c:pt>
                <c:pt idx="7">
                  <c:v>W8</c:v>
                </c:pt>
                <c:pt idx="8">
                  <c:v>W9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</c:strCache>
            </c:strRef>
          </c:cat>
          <c:val>
            <c:numRef>
              <c:f>Marathon_TP_Rhone_Runners!$Z$19:$AK$19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2-4B34-A55F-23BF39C6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11311"/>
        <c:axId val="1"/>
      </c:lineChart>
      <c:catAx>
        <c:axId val="49611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111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17980181873927"/>
          <c:y val="0.89199512137254022"/>
          <c:w val="0.26967122530736293"/>
          <c:h val="7.756498658006727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6</xdr:row>
      <xdr:rowOff>38100</xdr:rowOff>
    </xdr:from>
    <xdr:to>
      <xdr:col>14</xdr:col>
      <xdr:colOff>441960</xdr:colOff>
      <xdr:row>25</xdr:row>
      <xdr:rowOff>137160</xdr:rowOff>
    </xdr:to>
    <xdr:graphicFrame macro="">
      <xdr:nvGraphicFramePr>
        <xdr:cNvPr id="1062" name="Diagramm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1"/>
  <sheetViews>
    <sheetView tabSelected="1" workbookViewId="0">
      <selection activeCell="E6" sqref="E6"/>
    </sheetView>
  </sheetViews>
  <sheetFormatPr baseColWidth="10" defaultRowHeight="13.2" x14ac:dyDescent="0.25"/>
  <cols>
    <col min="1" max="1" width="7" bestFit="1" customWidth="1"/>
    <col min="2" max="2" width="32.33203125" bestFit="1" customWidth="1"/>
    <col min="3" max="3" width="10.33203125" customWidth="1"/>
    <col min="4" max="4" width="39.6640625" customWidth="1"/>
    <col min="5" max="5" width="10.6640625" customWidth="1"/>
    <col min="6" max="6" width="10.6640625" style="17" customWidth="1"/>
    <col min="7" max="7" width="8.109375" bestFit="1" customWidth="1"/>
    <col min="8" max="8" width="54.33203125" bestFit="1" customWidth="1"/>
    <col min="9" max="9" width="11.44140625" customWidth="1"/>
    <col min="10" max="13" width="11.44140625" hidden="1" customWidth="1"/>
    <col min="14" max="14" width="11.5546875" customWidth="1"/>
  </cols>
  <sheetData>
    <row r="1" spans="1:13" ht="24.6" x14ac:dyDescent="0.4">
      <c r="A1" s="59" t="s">
        <v>70</v>
      </c>
      <c r="B1" s="59"/>
      <c r="C1" s="59"/>
      <c r="D1" s="59"/>
      <c r="E1" s="59"/>
      <c r="F1" s="59"/>
      <c r="G1" s="59"/>
      <c r="H1" s="59"/>
      <c r="I1" s="59"/>
    </row>
    <row r="2" spans="1:13" ht="6" customHeight="1" x14ac:dyDescent="0.25">
      <c r="F2" s="63"/>
    </row>
    <row r="3" spans="1:13" ht="17.399999999999999" x14ac:dyDescent="0.3">
      <c r="B3" s="11" t="s">
        <v>0</v>
      </c>
      <c r="C3" s="11"/>
      <c r="D3" s="39">
        <v>3.472222222222222E-3</v>
      </c>
      <c r="E3" s="64" t="s">
        <v>71</v>
      </c>
      <c r="F3" s="65"/>
      <c r="G3" s="1"/>
      <c r="H3" s="1"/>
      <c r="J3" s="1">
        <v>5.7870370370370366E-5</v>
      </c>
      <c r="K3" s="1">
        <v>2.3148148148148146E-4</v>
      </c>
      <c r="L3" s="1">
        <v>1.1574074074074073E-3</v>
      </c>
      <c r="M3" s="1">
        <v>6.9444444444444447E-4</v>
      </c>
    </row>
    <row r="4" spans="1:13" ht="17.399999999999999" x14ac:dyDescent="0.3">
      <c r="B4" s="11" t="s">
        <v>72</v>
      </c>
      <c r="C4" s="11"/>
      <c r="D4" s="66">
        <f>D3*21.095</f>
        <v>7.3246527777777765E-2</v>
      </c>
      <c r="E4" s="64" t="s">
        <v>73</v>
      </c>
      <c r="F4" s="65"/>
      <c r="G4" s="67"/>
      <c r="H4" s="67"/>
      <c r="J4" s="1">
        <v>2.5462962962962961E-4</v>
      </c>
      <c r="K4" s="1">
        <v>1.7361111111111112E-4</v>
      </c>
      <c r="L4" s="1">
        <v>1.3888888888888889E-4</v>
      </c>
      <c r="M4" s="1">
        <v>6.9444444444444447E-4</v>
      </c>
    </row>
    <row r="5" spans="1:13" ht="17.399999999999999" x14ac:dyDescent="0.3">
      <c r="B5" s="11" t="s">
        <v>74</v>
      </c>
      <c r="C5" s="11"/>
      <c r="D5" s="73">
        <v>45403</v>
      </c>
      <c r="E5" s="68"/>
      <c r="F5" s="65"/>
      <c r="G5" s="1"/>
      <c r="H5" s="1"/>
      <c r="J5" s="1"/>
      <c r="K5" s="1"/>
      <c r="L5" s="1">
        <v>5.7870370370370378E-4</v>
      </c>
      <c r="M5" s="1"/>
    </row>
    <row r="6" spans="1:13" ht="17.399999999999999" x14ac:dyDescent="0.3">
      <c r="B6" s="11" t="s">
        <v>75</v>
      </c>
      <c r="C6" s="11"/>
      <c r="D6" s="69">
        <f>D5-83</f>
        <v>45320</v>
      </c>
      <c r="E6" s="70"/>
      <c r="F6" s="71"/>
      <c r="J6" s="1">
        <v>0</v>
      </c>
      <c r="K6" s="1">
        <v>1.1574074074074073E-4</v>
      </c>
    </row>
    <row r="7" spans="1:13" ht="5.25" customHeight="1" x14ac:dyDescent="0.25">
      <c r="B7" s="2"/>
      <c r="C7" s="2"/>
      <c r="F7" s="63"/>
      <c r="J7" s="1"/>
    </row>
    <row r="8" spans="1:13" x14ac:dyDescent="0.25">
      <c r="A8" s="72" t="s">
        <v>76</v>
      </c>
      <c r="B8" s="74" t="s">
        <v>1</v>
      </c>
      <c r="C8" s="74"/>
      <c r="D8" s="75" t="s">
        <v>2</v>
      </c>
      <c r="E8" s="75" t="s">
        <v>77</v>
      </c>
      <c r="F8" s="75" t="s">
        <v>33</v>
      </c>
      <c r="J8" s="1">
        <v>4.1666666666666664E-2</v>
      </c>
    </row>
    <row r="9" spans="1:13" ht="2.25" customHeight="1" x14ac:dyDescent="0.25">
      <c r="B9" s="61"/>
      <c r="C9" s="61"/>
      <c r="D9" s="61"/>
      <c r="E9" s="61"/>
      <c r="F9" s="76"/>
    </row>
    <row r="10" spans="1:13" x14ac:dyDescent="0.25">
      <c r="A10" s="2">
        <v>1</v>
      </c>
      <c r="B10" s="77" t="s">
        <v>16</v>
      </c>
      <c r="C10" s="77"/>
      <c r="D10" s="60">
        <f>D3+(D3*2%)</f>
        <v>3.5416666666666665E-3</v>
      </c>
      <c r="E10" s="61">
        <v>14</v>
      </c>
      <c r="F10" s="78">
        <f>$J$8/D10</f>
        <v>11.76470588235294</v>
      </c>
      <c r="G10" s="1"/>
      <c r="H10" s="1"/>
    </row>
    <row r="11" spans="1:13" x14ac:dyDescent="0.25">
      <c r="A11" s="2">
        <v>2</v>
      </c>
      <c r="B11" s="77" t="s">
        <v>17</v>
      </c>
      <c r="C11" s="77"/>
      <c r="D11" s="60">
        <f>D10+(D10*4.5%)</f>
        <v>3.7010416666666663E-3</v>
      </c>
      <c r="E11" s="61">
        <v>14</v>
      </c>
      <c r="F11" s="78">
        <f t="shared" ref="F11:F26" si="0">$J$8/D11</f>
        <v>11.258091753447792</v>
      </c>
      <c r="G11" s="1"/>
      <c r="H11" s="1"/>
    </row>
    <row r="12" spans="1:13" x14ac:dyDescent="0.25">
      <c r="A12" s="2">
        <v>3</v>
      </c>
      <c r="B12" s="77" t="s">
        <v>60</v>
      </c>
      <c r="C12" s="77"/>
      <c r="D12" s="60">
        <f>D10-(D10*6%)</f>
        <v>3.3291666666666665E-3</v>
      </c>
      <c r="E12" s="61">
        <v>11</v>
      </c>
      <c r="F12" s="78">
        <f t="shared" si="0"/>
        <v>12.515644555694617</v>
      </c>
      <c r="G12" s="1"/>
      <c r="H12" s="1"/>
      <c r="J12" s="16" t="e">
        <f>J3/$C$3</f>
        <v>#DIV/0!</v>
      </c>
      <c r="K12" s="16" t="e">
        <f>K3/$C$3</f>
        <v>#DIV/0!</v>
      </c>
      <c r="L12" s="16" t="e">
        <f>L3/$C$3</f>
        <v>#DIV/0!</v>
      </c>
      <c r="M12" s="16" t="e">
        <f>M3/$C$3</f>
        <v>#DIV/0!</v>
      </c>
    </row>
    <row r="13" spans="1:13" x14ac:dyDescent="0.25">
      <c r="A13" s="2">
        <v>4</v>
      </c>
      <c r="B13" s="77" t="s">
        <v>61</v>
      </c>
      <c r="C13" s="77"/>
      <c r="D13" s="60">
        <f>D10-(D10*3%)</f>
        <v>3.4354166666666665E-3</v>
      </c>
      <c r="E13" s="61">
        <v>11</v>
      </c>
      <c r="F13" s="78">
        <f t="shared" si="0"/>
        <v>12.12856276531231</v>
      </c>
      <c r="G13" s="1"/>
      <c r="H13" s="1"/>
      <c r="J13" s="16" t="e">
        <f t="shared" ref="J13:M14" si="1">J4/$C$3</f>
        <v>#DIV/0!</v>
      </c>
      <c r="K13" s="16" t="e">
        <f t="shared" si="1"/>
        <v>#DIV/0!</v>
      </c>
      <c r="L13" s="16" t="e">
        <f t="shared" si="1"/>
        <v>#DIV/0!</v>
      </c>
      <c r="M13" s="16" t="e">
        <f t="shared" si="1"/>
        <v>#DIV/0!</v>
      </c>
    </row>
    <row r="14" spans="1:13" x14ac:dyDescent="0.25">
      <c r="A14" s="2">
        <v>5</v>
      </c>
      <c r="B14" s="77" t="s">
        <v>34</v>
      </c>
      <c r="C14" s="77"/>
      <c r="D14" s="60">
        <f>D3+(D3*7%)</f>
        <v>3.7152777777777774E-3</v>
      </c>
      <c r="E14" s="61">
        <v>13</v>
      </c>
      <c r="F14" s="78">
        <f t="shared" si="0"/>
        <v>11.214953271028039</v>
      </c>
      <c r="G14" s="1"/>
      <c r="H14" s="1"/>
      <c r="J14" s="16" t="e">
        <f t="shared" si="1"/>
        <v>#DIV/0!</v>
      </c>
      <c r="K14" s="16" t="e">
        <f t="shared" si="1"/>
        <v>#DIV/0!</v>
      </c>
      <c r="L14" s="16" t="e">
        <f t="shared" si="1"/>
        <v>#DIV/0!</v>
      </c>
      <c r="M14" s="16" t="e">
        <f t="shared" si="1"/>
        <v>#DIV/0!</v>
      </c>
    </row>
    <row r="15" spans="1:13" x14ac:dyDescent="0.25">
      <c r="A15" s="2">
        <v>6</v>
      </c>
      <c r="B15" s="77" t="s">
        <v>62</v>
      </c>
      <c r="C15" s="77"/>
      <c r="D15" s="60">
        <f>D3+(D3*26%)</f>
        <v>4.3749999999999995E-3</v>
      </c>
      <c r="E15" s="61">
        <v>20</v>
      </c>
      <c r="F15" s="78">
        <f t="shared" si="0"/>
        <v>9.5238095238095237</v>
      </c>
      <c r="G15" s="1"/>
      <c r="H15" s="1"/>
      <c r="J15" s="16"/>
      <c r="K15" s="16"/>
      <c r="L15" s="16"/>
      <c r="M15" s="16"/>
    </row>
    <row r="16" spans="1:13" x14ac:dyDescent="0.25">
      <c r="A16" s="2">
        <v>7</v>
      </c>
      <c r="B16" s="77" t="s">
        <v>63</v>
      </c>
      <c r="C16" s="77"/>
      <c r="D16" s="60">
        <f>D15</f>
        <v>4.3749999999999995E-3</v>
      </c>
      <c r="E16" s="61">
        <v>20</v>
      </c>
      <c r="F16" s="78">
        <f t="shared" si="0"/>
        <v>9.5238095238095237</v>
      </c>
      <c r="G16" s="1"/>
      <c r="H16" s="1"/>
      <c r="J16" s="16"/>
      <c r="K16" s="16"/>
      <c r="L16" s="16"/>
      <c r="M16" s="16"/>
    </row>
    <row r="17" spans="1:37" x14ac:dyDescent="0.25">
      <c r="A17" s="2">
        <v>8</v>
      </c>
      <c r="B17" s="77" t="s">
        <v>19</v>
      </c>
      <c r="C17" s="77"/>
      <c r="D17" s="60">
        <f>D3+(D3*50%)</f>
        <v>5.208333333333333E-3</v>
      </c>
      <c r="E17" s="61">
        <v>15</v>
      </c>
      <c r="F17" s="78">
        <f t="shared" si="0"/>
        <v>8</v>
      </c>
      <c r="G17" s="1"/>
      <c r="H17" s="1"/>
      <c r="J17" s="16" t="e">
        <f>J6/$C$3</f>
        <v>#DIV/0!</v>
      </c>
      <c r="K17" s="16" t="e">
        <f>K6/$C$3</f>
        <v>#DIV/0!</v>
      </c>
      <c r="L17" s="16" t="e">
        <f>L6/$C$3</f>
        <v>#DIV/0!</v>
      </c>
      <c r="M17" s="16" t="e">
        <f>M6/$C$3</f>
        <v>#DIV/0!</v>
      </c>
      <c r="Z17" t="s">
        <v>48</v>
      </c>
      <c r="AA17" t="s">
        <v>49</v>
      </c>
      <c r="AB17" t="s">
        <v>50</v>
      </c>
      <c r="AC17" t="s">
        <v>51</v>
      </c>
      <c r="AD17" t="s">
        <v>52</v>
      </c>
      <c r="AE17" t="s">
        <v>53</v>
      </c>
      <c r="AF17" t="s">
        <v>54</v>
      </c>
      <c r="AG17" t="s">
        <v>55</v>
      </c>
      <c r="AH17" t="s">
        <v>56</v>
      </c>
      <c r="AI17" t="s">
        <v>57</v>
      </c>
      <c r="AJ17" t="s">
        <v>58</v>
      </c>
      <c r="AK17" t="s">
        <v>59</v>
      </c>
    </row>
    <row r="18" spans="1:37" x14ac:dyDescent="0.25">
      <c r="A18" s="2">
        <v>9</v>
      </c>
      <c r="B18" s="77" t="s">
        <v>35</v>
      </c>
      <c r="C18" s="77"/>
      <c r="D18" s="60">
        <f>D3+(D3*36%)</f>
        <v>4.7222222222222214E-3</v>
      </c>
      <c r="E18" s="61">
        <v>14</v>
      </c>
      <c r="F18" s="78">
        <f t="shared" si="0"/>
        <v>8.8235294117647065</v>
      </c>
      <c r="G18" s="1"/>
      <c r="H18" s="1"/>
      <c r="J18" s="16" t="e">
        <f>J7/$C$3</f>
        <v>#DIV/0!</v>
      </c>
      <c r="K18" s="16" t="e">
        <f>K7/$C$3</f>
        <v>#DIV/0!</v>
      </c>
      <c r="L18" s="16" t="e">
        <f>L7/$C$3</f>
        <v>#DIV/0!</v>
      </c>
      <c r="M18" s="16" t="e">
        <f>M7/$C$3</f>
        <v>#DIV/0!</v>
      </c>
      <c r="Y18" t="s">
        <v>44</v>
      </c>
      <c r="Z18" s="17">
        <f>D40</f>
        <v>60</v>
      </c>
      <c r="AA18" s="17">
        <f>D54</f>
        <v>55</v>
      </c>
      <c r="AB18" s="17">
        <f>D71</f>
        <v>64</v>
      </c>
      <c r="AC18" s="17">
        <f>D89</f>
        <v>55</v>
      </c>
      <c r="AD18" s="17">
        <f>D106</f>
        <v>56</v>
      </c>
      <c r="AE18" s="17">
        <f>D124</f>
        <v>61</v>
      </c>
      <c r="AF18" s="17">
        <f>D141</f>
        <v>60</v>
      </c>
      <c r="AG18" s="17">
        <f>D159</f>
        <v>55</v>
      </c>
      <c r="AH18" s="17">
        <f>D176</f>
        <v>63</v>
      </c>
      <c r="AI18" s="17">
        <f>D194</f>
        <v>58</v>
      </c>
      <c r="AJ18" s="17">
        <f>D211</f>
        <v>52</v>
      </c>
      <c r="AK18" s="17">
        <f>D229</f>
        <v>48</v>
      </c>
    </row>
    <row r="19" spans="1:37" x14ac:dyDescent="0.25">
      <c r="A19" s="2">
        <v>11</v>
      </c>
      <c r="B19" s="77" t="s">
        <v>64</v>
      </c>
      <c r="C19" s="77"/>
      <c r="D19" s="60">
        <f>D3-(D3*10%)</f>
        <v>3.1249999999999997E-3</v>
      </c>
      <c r="E19" s="61">
        <v>12</v>
      </c>
      <c r="F19" s="78">
        <f t="shared" si="0"/>
        <v>13.333333333333334</v>
      </c>
      <c r="G19" s="1"/>
      <c r="H19" s="1"/>
      <c r="J19" s="16" t="e">
        <f>J8/$C$3</f>
        <v>#DIV/0!</v>
      </c>
      <c r="K19" s="16" t="e">
        <f>K8/$C$3</f>
        <v>#DIV/0!</v>
      </c>
      <c r="L19" s="16" t="e">
        <f>L8/$C$3</f>
        <v>#DIV/0!</v>
      </c>
      <c r="M19" s="16" t="e">
        <f>M8/$C$3</f>
        <v>#DIV/0!</v>
      </c>
      <c r="Y19" t="s">
        <v>45</v>
      </c>
      <c r="Z19" s="17">
        <f>H40</f>
        <v>0</v>
      </c>
      <c r="AA19" s="17">
        <f>H54</f>
        <v>0</v>
      </c>
      <c r="AB19" s="17">
        <f>H71</f>
        <v>0</v>
      </c>
      <c r="AC19" s="17">
        <f>H89</f>
        <v>0</v>
      </c>
      <c r="AD19" s="17">
        <f>H106</f>
        <v>0</v>
      </c>
      <c r="AE19" s="17">
        <f>H124</f>
        <v>0</v>
      </c>
      <c r="AF19" s="17">
        <f>H141</f>
        <v>0</v>
      </c>
      <c r="AG19" s="17">
        <f>H159</f>
        <v>0</v>
      </c>
      <c r="AH19" s="17">
        <f>H176</f>
        <v>0</v>
      </c>
      <c r="AI19" s="17">
        <f>H176</f>
        <v>0</v>
      </c>
      <c r="AJ19" s="17">
        <f>H211</f>
        <v>0</v>
      </c>
      <c r="AK19" s="17">
        <f>H229</f>
        <v>0</v>
      </c>
    </row>
    <row r="20" spans="1:37" x14ac:dyDescent="0.25">
      <c r="A20" s="2">
        <v>12</v>
      </c>
      <c r="B20" s="77" t="s">
        <v>65</v>
      </c>
      <c r="C20" s="77"/>
      <c r="D20" s="60">
        <f>D3-(D3*7%)</f>
        <v>3.2291666666666666E-3</v>
      </c>
      <c r="E20" s="61">
        <v>12</v>
      </c>
      <c r="F20" s="78">
        <f t="shared" si="0"/>
        <v>12.903225806451612</v>
      </c>
      <c r="G20" s="1"/>
      <c r="H20" s="1"/>
    </row>
    <row r="21" spans="1:37" x14ac:dyDescent="0.25">
      <c r="A21" s="2">
        <v>13</v>
      </c>
      <c r="B21" s="77" t="s">
        <v>66</v>
      </c>
      <c r="C21" s="77"/>
      <c r="D21" s="60">
        <f>D3-(D3*3%)</f>
        <v>3.3680555555555556E-3</v>
      </c>
      <c r="E21" s="61">
        <v>15</v>
      </c>
      <c r="F21" s="78">
        <f t="shared" si="0"/>
        <v>12.371134020618555</v>
      </c>
      <c r="G21" s="1"/>
      <c r="H21" s="1"/>
    </row>
    <row r="22" spans="1:37" x14ac:dyDescent="0.25">
      <c r="A22" s="2">
        <v>14</v>
      </c>
      <c r="B22" s="77" t="s">
        <v>67</v>
      </c>
      <c r="C22" s="77"/>
      <c r="D22" s="60">
        <f>D3-(D3*4%)</f>
        <v>3.3333333333333331E-3</v>
      </c>
      <c r="E22" s="61">
        <v>15</v>
      </c>
      <c r="F22" s="78">
        <f t="shared" si="0"/>
        <v>12.5</v>
      </c>
      <c r="G22" s="1"/>
      <c r="H22" s="1"/>
    </row>
    <row r="23" spans="1:37" x14ac:dyDescent="0.25">
      <c r="A23" s="2">
        <v>15</v>
      </c>
      <c r="B23" s="77" t="s">
        <v>20</v>
      </c>
      <c r="C23" s="77"/>
      <c r="D23" s="62" t="s">
        <v>68</v>
      </c>
      <c r="E23" s="61"/>
      <c r="F23" s="78"/>
      <c r="G23" s="1"/>
      <c r="H23" s="1"/>
    </row>
    <row r="24" spans="1:37" x14ac:dyDescent="0.25">
      <c r="A24" s="2">
        <v>16</v>
      </c>
      <c r="B24" s="77" t="s">
        <v>15</v>
      </c>
      <c r="C24" s="77"/>
      <c r="D24" s="62" t="s">
        <v>68</v>
      </c>
      <c r="E24" s="61"/>
      <c r="F24" s="78"/>
    </row>
    <row r="25" spans="1:37" x14ac:dyDescent="0.25">
      <c r="A25" s="2">
        <v>17</v>
      </c>
      <c r="B25" s="77" t="s">
        <v>69</v>
      </c>
      <c r="C25" s="77"/>
      <c r="D25" s="60">
        <f>D19</f>
        <v>3.1249999999999997E-3</v>
      </c>
      <c r="E25" s="61"/>
      <c r="F25" s="78">
        <f t="shared" si="0"/>
        <v>13.333333333333334</v>
      </c>
    </row>
    <row r="26" spans="1:37" x14ac:dyDescent="0.25">
      <c r="A26" s="2">
        <v>18</v>
      </c>
      <c r="B26" s="77" t="s">
        <v>32</v>
      </c>
      <c r="C26" s="77"/>
      <c r="D26" s="60">
        <f>D3</f>
        <v>3.472222222222222E-3</v>
      </c>
      <c r="E26" s="61">
        <v>21</v>
      </c>
      <c r="F26" s="78">
        <f t="shared" si="0"/>
        <v>12</v>
      </c>
    </row>
    <row r="27" spans="1:37" ht="4.5" customHeight="1" thickBot="1" x14ac:dyDescent="0.3">
      <c r="A27" s="2"/>
      <c r="B27" s="12"/>
      <c r="C27" s="15"/>
    </row>
    <row r="28" spans="1:37" ht="3.75" customHeight="1" x14ac:dyDescent="0.25">
      <c r="A28" s="3"/>
      <c r="B28" s="7"/>
      <c r="C28" s="20"/>
      <c r="D28" s="20"/>
      <c r="E28" s="20"/>
      <c r="F28" s="47"/>
      <c r="G28" s="20"/>
      <c r="H28" s="21"/>
    </row>
    <row r="29" spans="1:37" x14ac:dyDescent="0.25">
      <c r="A29" s="6"/>
      <c r="B29" s="8" t="s">
        <v>3</v>
      </c>
      <c r="C29" s="22" t="s">
        <v>11</v>
      </c>
      <c r="D29" s="22" t="s">
        <v>12</v>
      </c>
      <c r="E29" s="22" t="s">
        <v>21</v>
      </c>
      <c r="F29" s="48" t="s">
        <v>44</v>
      </c>
      <c r="G29" s="22" t="s">
        <v>13</v>
      </c>
      <c r="H29" s="23" t="s">
        <v>14</v>
      </c>
    </row>
    <row r="30" spans="1:37" x14ac:dyDescent="0.25">
      <c r="A30" s="4"/>
      <c r="B30" s="9"/>
      <c r="C30" s="18"/>
      <c r="D30" s="18"/>
      <c r="E30" s="18"/>
      <c r="F30" s="49"/>
      <c r="G30" s="18"/>
      <c r="H30" s="24"/>
    </row>
    <row r="31" spans="1:37" x14ac:dyDescent="0.25">
      <c r="A31" s="28">
        <f>C6</f>
        <v>0</v>
      </c>
      <c r="B31" s="29" t="s">
        <v>4</v>
      </c>
      <c r="C31" s="30">
        <v>15</v>
      </c>
      <c r="D31" s="30" t="str">
        <f>LOOKUP($C$31:$C$37,$A$10:$A$26,$B$10:$B$26)</f>
        <v>Alternatives Training</v>
      </c>
      <c r="E31" s="31" t="str">
        <f>VLOOKUP(C31,$A$10:$F$26,4,FALSE)</f>
        <v>-</v>
      </c>
      <c r="F31" s="50">
        <f>VLOOKUP(C31,$A$10:$E$26,5,FALSE)</f>
        <v>0</v>
      </c>
      <c r="G31" s="34"/>
      <c r="H31" s="35"/>
    </row>
    <row r="32" spans="1:37" x14ac:dyDescent="0.25">
      <c r="A32" s="28">
        <f t="shared" ref="A32:A37" si="2">A31+1</f>
        <v>1</v>
      </c>
      <c r="B32" s="32" t="s">
        <v>5</v>
      </c>
      <c r="C32" s="33">
        <v>11</v>
      </c>
      <c r="D32" s="30" t="str">
        <f>LOOKUP($C$31:$C$37,$A$10:$A$26,$B$10:$B$26)</f>
        <v>12*500 2' Trabpause</v>
      </c>
      <c r="E32" s="31">
        <f>VLOOKUP(C32,$A$10:$F$26,4,FALSE)</f>
        <v>3.1249999999999997E-3</v>
      </c>
      <c r="F32" s="50">
        <f t="shared" ref="F32:F37" si="3">VLOOKUP(C32,$A$10:$E$26,5,FALSE)</f>
        <v>12</v>
      </c>
      <c r="G32" s="36"/>
      <c r="H32" s="37"/>
    </row>
    <row r="33" spans="1:8" x14ac:dyDescent="0.25">
      <c r="A33" s="28">
        <f t="shared" si="2"/>
        <v>2</v>
      </c>
      <c r="B33" s="32" t="s">
        <v>6</v>
      </c>
      <c r="C33" s="33">
        <v>16</v>
      </c>
      <c r="D33" s="30" t="str">
        <f>LOOKUP($C$31:$C$37,$A$10:$A$26,$B$10:$B$26)</f>
        <v>Pause</v>
      </c>
      <c r="E33" s="31" t="str">
        <f t="shared" ref="E33:E37" si="4">VLOOKUP(C33,$A$10:$F$26,4,FALSE)</f>
        <v>-</v>
      </c>
      <c r="F33" s="50">
        <f t="shared" si="3"/>
        <v>0</v>
      </c>
      <c r="G33" s="36"/>
      <c r="H33" s="37"/>
    </row>
    <row r="34" spans="1:8" x14ac:dyDescent="0.25">
      <c r="A34" s="28">
        <f t="shared" si="2"/>
        <v>3</v>
      </c>
      <c r="B34" s="32" t="s">
        <v>7</v>
      </c>
      <c r="C34" s="33">
        <v>5</v>
      </c>
      <c r="D34" s="30" t="str">
        <f>LOOKUP($C$31:$C$37,$A$10:$A$26,$B$10:$B$26)</f>
        <v>Zügiger Dauerlauf</v>
      </c>
      <c r="E34" s="31">
        <f t="shared" si="4"/>
        <v>3.7152777777777774E-3</v>
      </c>
      <c r="F34" s="50">
        <f t="shared" si="3"/>
        <v>13</v>
      </c>
      <c r="G34" s="36"/>
      <c r="H34" s="37"/>
    </row>
    <row r="35" spans="1:8" x14ac:dyDescent="0.25">
      <c r="A35" s="28">
        <f t="shared" si="2"/>
        <v>4</v>
      </c>
      <c r="B35" s="32" t="s">
        <v>8</v>
      </c>
      <c r="C35" s="33">
        <v>15</v>
      </c>
      <c r="D35" s="30" t="str">
        <f>LOOKUP($C$31:$C$37,$A$10:$A$26,$B$10:$B$26)</f>
        <v>Alternatives Training</v>
      </c>
      <c r="E35" s="31" t="str">
        <f t="shared" si="4"/>
        <v>-</v>
      </c>
      <c r="F35" s="50">
        <f t="shared" si="3"/>
        <v>0</v>
      </c>
      <c r="G35" s="36"/>
      <c r="H35" s="37"/>
    </row>
    <row r="36" spans="1:8" x14ac:dyDescent="0.25">
      <c r="A36" s="28">
        <f t="shared" si="2"/>
        <v>5</v>
      </c>
      <c r="B36" s="32" t="s">
        <v>9</v>
      </c>
      <c r="C36" s="33">
        <v>6</v>
      </c>
      <c r="D36" s="30" t="str">
        <f>LOOKUP($C$31:$C$37,$A$10:$A$26,$B$10:$B$26)</f>
        <v xml:space="preserve">16 Km bis 24 Km </v>
      </c>
      <c r="E36" s="31">
        <f t="shared" si="4"/>
        <v>4.3749999999999995E-3</v>
      </c>
      <c r="F36" s="50">
        <f t="shared" si="3"/>
        <v>20</v>
      </c>
      <c r="G36" s="36"/>
      <c r="H36" s="37"/>
    </row>
    <row r="37" spans="1:8" x14ac:dyDescent="0.25">
      <c r="A37" s="28">
        <f t="shared" si="2"/>
        <v>6</v>
      </c>
      <c r="B37" s="32" t="s">
        <v>10</v>
      </c>
      <c r="C37" s="33">
        <v>8</v>
      </c>
      <c r="D37" s="30" t="str">
        <f>LOOKUP($C$31:$C$37,$A$10:$A$26,$B$10:$B$26)</f>
        <v xml:space="preserve">Regenerativer Dauerlauf </v>
      </c>
      <c r="E37" s="31">
        <f t="shared" si="4"/>
        <v>5.208333333333333E-3</v>
      </c>
      <c r="F37" s="50">
        <f t="shared" si="3"/>
        <v>15</v>
      </c>
      <c r="G37" s="36"/>
      <c r="H37" s="37"/>
    </row>
    <row r="38" spans="1:8" ht="13.8" thickBot="1" x14ac:dyDescent="0.3">
      <c r="A38" s="5"/>
      <c r="B38" s="10"/>
      <c r="C38" s="19"/>
      <c r="D38" s="19"/>
      <c r="E38" s="19"/>
      <c r="F38" s="51"/>
      <c r="G38" s="19"/>
      <c r="H38" s="25"/>
    </row>
    <row r="40" spans="1:8" ht="15.6" x14ac:dyDescent="0.3">
      <c r="A40" s="40" t="s">
        <v>18</v>
      </c>
      <c r="B40" s="27"/>
      <c r="C40" s="40"/>
      <c r="D40" s="53">
        <f>SUM(F32:F37)</f>
        <v>60</v>
      </c>
      <c r="H40" s="45">
        <f>SUM(G31:G37)</f>
        <v>0</v>
      </c>
    </row>
    <row r="41" spans="1:8" ht="16.2" thickBot="1" x14ac:dyDescent="0.35">
      <c r="A41" s="11"/>
      <c r="C41" s="11"/>
      <c r="D41" s="11"/>
    </row>
    <row r="42" spans="1:8" x14ac:dyDescent="0.25">
      <c r="A42" s="3"/>
      <c r="B42" s="7"/>
      <c r="C42" s="20"/>
      <c r="D42" s="20"/>
      <c r="E42" s="20"/>
      <c r="F42" s="47"/>
      <c r="G42" s="20"/>
      <c r="H42" s="21"/>
    </row>
    <row r="43" spans="1:8" x14ac:dyDescent="0.25">
      <c r="A43" s="6"/>
      <c r="B43" s="8" t="s">
        <v>22</v>
      </c>
      <c r="C43" s="22" t="s">
        <v>11</v>
      </c>
      <c r="D43" s="22" t="s">
        <v>12</v>
      </c>
      <c r="E43" s="22" t="s">
        <v>21</v>
      </c>
      <c r="F43" s="48"/>
      <c r="G43" s="22" t="s">
        <v>13</v>
      </c>
      <c r="H43" s="23" t="s">
        <v>14</v>
      </c>
    </row>
    <row r="44" spans="1:8" x14ac:dyDescent="0.25">
      <c r="A44" s="4"/>
      <c r="B44" s="9"/>
      <c r="C44" s="18"/>
      <c r="D44" s="18"/>
      <c r="E44" s="18"/>
      <c r="F44" s="49"/>
      <c r="G44" s="18"/>
      <c r="H44" s="24"/>
    </row>
    <row r="45" spans="1:8" x14ac:dyDescent="0.25">
      <c r="A45" s="28">
        <f>A37+1</f>
        <v>7</v>
      </c>
      <c r="B45" s="29" t="s">
        <v>4</v>
      </c>
      <c r="C45" s="30">
        <v>15</v>
      </c>
      <c r="D45" s="30" t="str">
        <f>LOOKUP($C$45:$C$51,$A$10:$A$26,$B$10:$B$26)</f>
        <v>Alternatives Training</v>
      </c>
      <c r="E45" s="31" t="str">
        <f>VLOOKUP(C45,$A$10:$F$26,4,FALSE)</f>
        <v>-</v>
      </c>
      <c r="F45" s="50">
        <f>VLOOKUP(C45,$A$10:$E$26,5,FALSE)</f>
        <v>0</v>
      </c>
      <c r="G45" s="34"/>
      <c r="H45" s="35"/>
    </row>
    <row r="46" spans="1:8" x14ac:dyDescent="0.25">
      <c r="A46" s="28">
        <f t="shared" ref="A46:A51" si="5">A45+1</f>
        <v>8</v>
      </c>
      <c r="B46" s="32" t="s">
        <v>5</v>
      </c>
      <c r="C46" s="33">
        <v>12</v>
      </c>
      <c r="D46" s="30" t="str">
        <f>LOOKUP($C$45:$C$51,$A$10:$A$26,$B$10:$B$26)</f>
        <v>6*1000 Meter, 2' Trabpause</v>
      </c>
      <c r="E46" s="31">
        <f>VLOOKUP(C46,$A$10:$F$26,4,FALSE)</f>
        <v>3.2291666666666666E-3</v>
      </c>
      <c r="F46" s="50">
        <f t="shared" ref="F46:F51" si="6">VLOOKUP(C46,$A$10:$E$26,5,FALSE)</f>
        <v>12</v>
      </c>
      <c r="G46" s="36"/>
      <c r="H46" s="37"/>
    </row>
    <row r="47" spans="1:8" x14ac:dyDescent="0.25">
      <c r="A47" s="28">
        <f t="shared" si="5"/>
        <v>9</v>
      </c>
      <c r="B47" s="32" t="s">
        <v>6</v>
      </c>
      <c r="C47" s="33">
        <v>16</v>
      </c>
      <c r="D47" s="30" t="str">
        <f>LOOKUP($C$45:$C$51,$A$10:$A$26,$B$10:$B$26)</f>
        <v>Pause</v>
      </c>
      <c r="E47" s="31" t="str">
        <f t="shared" ref="E47:E51" si="7">VLOOKUP(C47,$A$10:$F$26,4,FALSE)</f>
        <v>-</v>
      </c>
      <c r="F47" s="50">
        <f t="shared" si="6"/>
        <v>0</v>
      </c>
      <c r="G47" s="36"/>
      <c r="H47" s="37"/>
    </row>
    <row r="48" spans="1:8" x14ac:dyDescent="0.25">
      <c r="A48" s="28">
        <f t="shared" si="5"/>
        <v>10</v>
      </c>
      <c r="B48" s="32" t="s">
        <v>7</v>
      </c>
      <c r="C48" s="33">
        <v>9</v>
      </c>
      <c r="D48" s="30" t="str">
        <f>LOOKUP($C$45:$C$51,$A$10:$A$26,$B$10:$B$26)</f>
        <v>Dauerlauf locker</v>
      </c>
      <c r="E48" s="31">
        <f t="shared" si="7"/>
        <v>4.7222222222222214E-3</v>
      </c>
      <c r="F48" s="50">
        <f t="shared" si="6"/>
        <v>14</v>
      </c>
      <c r="G48" s="36"/>
      <c r="H48" s="37"/>
    </row>
    <row r="49" spans="1:8" x14ac:dyDescent="0.25">
      <c r="A49" s="28">
        <f t="shared" si="5"/>
        <v>11</v>
      </c>
      <c r="B49" s="32" t="s">
        <v>8</v>
      </c>
      <c r="C49" s="33">
        <v>16</v>
      </c>
      <c r="D49" s="30" t="str">
        <f>LOOKUP($C$45:$C$51,$A$10:$A$26,$B$10:$B$26)</f>
        <v>Pause</v>
      </c>
      <c r="E49" s="31" t="str">
        <f t="shared" si="7"/>
        <v>-</v>
      </c>
      <c r="F49" s="50">
        <f t="shared" si="6"/>
        <v>0</v>
      </c>
      <c r="G49" s="36"/>
      <c r="H49" s="37"/>
    </row>
    <row r="50" spans="1:8" x14ac:dyDescent="0.25">
      <c r="A50" s="28">
        <f t="shared" si="5"/>
        <v>12</v>
      </c>
      <c r="B50" s="32" t="s">
        <v>9</v>
      </c>
      <c r="C50" s="33">
        <v>2</v>
      </c>
      <c r="D50" s="30" t="str">
        <f>LOOKUP($C$45:$C$51,$A$10:$A$26,$B$10:$B$26)</f>
        <v>10 Km TDL Minus</v>
      </c>
      <c r="E50" s="31">
        <f t="shared" si="7"/>
        <v>3.7010416666666663E-3</v>
      </c>
      <c r="F50" s="50">
        <f t="shared" si="6"/>
        <v>14</v>
      </c>
      <c r="G50" s="36"/>
      <c r="H50" s="37"/>
    </row>
    <row r="51" spans="1:8" x14ac:dyDescent="0.25">
      <c r="A51" s="28">
        <f t="shared" si="5"/>
        <v>13</v>
      </c>
      <c r="B51" s="32" t="s">
        <v>10</v>
      </c>
      <c r="C51" s="33">
        <v>8</v>
      </c>
      <c r="D51" s="30" t="str">
        <f>LOOKUP($C$45:$C$51,$A$10:$A$26,$B$10:$B$26)</f>
        <v xml:space="preserve">Regenerativer Dauerlauf </v>
      </c>
      <c r="E51" s="31">
        <f t="shared" si="7"/>
        <v>5.208333333333333E-3</v>
      </c>
      <c r="F51" s="50">
        <f t="shared" si="6"/>
        <v>15</v>
      </c>
      <c r="G51" s="36"/>
      <c r="H51" s="37"/>
    </row>
    <row r="52" spans="1:8" ht="13.8" thickBot="1" x14ac:dyDescent="0.3">
      <c r="A52" s="5"/>
      <c r="B52" s="10"/>
      <c r="C52" s="19"/>
      <c r="D52" s="19"/>
      <c r="E52" s="19"/>
      <c r="F52" s="51"/>
      <c r="G52" s="19"/>
      <c r="H52" s="25"/>
    </row>
    <row r="54" spans="1:8" ht="15.6" x14ac:dyDescent="0.3">
      <c r="A54" s="40" t="s">
        <v>18</v>
      </c>
      <c r="B54" s="27"/>
      <c r="C54" s="40"/>
      <c r="D54" s="53">
        <f>SUM(F46:F51)</f>
        <v>55</v>
      </c>
      <c r="H54" s="45">
        <f>SUM(G45:G51)</f>
        <v>0</v>
      </c>
    </row>
    <row r="58" spans="1:8" ht="13.8" thickBot="1" x14ac:dyDescent="0.3"/>
    <row r="59" spans="1:8" x14ac:dyDescent="0.25">
      <c r="A59" s="3"/>
      <c r="B59" s="7"/>
      <c r="C59" s="20"/>
      <c r="D59" s="20"/>
      <c r="E59" s="20"/>
      <c r="F59" s="47"/>
      <c r="G59" s="20"/>
      <c r="H59" s="21"/>
    </row>
    <row r="60" spans="1:8" x14ac:dyDescent="0.25">
      <c r="A60" s="6"/>
      <c r="B60" s="8" t="s">
        <v>23</v>
      </c>
      <c r="C60" s="22" t="s">
        <v>11</v>
      </c>
      <c r="D60" s="22" t="s">
        <v>12</v>
      </c>
      <c r="E60" s="22" t="s">
        <v>21</v>
      </c>
      <c r="F60" s="48"/>
      <c r="G60" s="22" t="s">
        <v>13</v>
      </c>
      <c r="H60" s="23" t="s">
        <v>14</v>
      </c>
    </row>
    <row r="61" spans="1:8" x14ac:dyDescent="0.25">
      <c r="A61" s="4"/>
      <c r="B61" s="9"/>
      <c r="C61" s="18"/>
      <c r="D61" s="18"/>
      <c r="E61" s="18"/>
      <c r="F61" s="49"/>
      <c r="G61" s="18"/>
      <c r="H61" s="24"/>
    </row>
    <row r="62" spans="1:8" x14ac:dyDescent="0.25">
      <c r="A62" s="28">
        <f>A51+1</f>
        <v>14</v>
      </c>
      <c r="B62" s="29" t="s">
        <v>4</v>
      </c>
      <c r="C62" s="30">
        <v>15</v>
      </c>
      <c r="D62" s="30" t="str">
        <f>LOOKUP($C$62:$C$68,$A$10:$A$26,$B$10:$B$26)</f>
        <v>Alternatives Training</v>
      </c>
      <c r="E62" s="31" t="str">
        <f>VLOOKUP(C62,$A$10:$F$26,4,FALSE)</f>
        <v>-</v>
      </c>
      <c r="F62" s="50">
        <f>VLOOKUP(C62,$A$10:$E$26,5,FALSE)</f>
        <v>0</v>
      </c>
      <c r="G62" s="34"/>
      <c r="H62" s="35"/>
    </row>
    <row r="63" spans="1:8" x14ac:dyDescent="0.25">
      <c r="A63" s="28">
        <f t="shared" ref="A63:A68" si="8">A62+1</f>
        <v>15</v>
      </c>
      <c r="B63" s="32" t="s">
        <v>5</v>
      </c>
      <c r="C63" s="33">
        <v>13</v>
      </c>
      <c r="D63" s="30" t="str">
        <f>LOOKUP($C$62:$C$68,$A$10:$A$26,$B$10:$B$26)</f>
        <v>5 * 2000, 3' Trabpause</v>
      </c>
      <c r="E63" s="31">
        <f>VLOOKUP(C63,$A$10:$F$26,4,FALSE)</f>
        <v>3.3680555555555556E-3</v>
      </c>
      <c r="F63" s="50">
        <f t="shared" ref="F63:F68" si="9">VLOOKUP(C63,$A$10:$E$26,5,FALSE)</f>
        <v>15</v>
      </c>
      <c r="G63" s="36"/>
      <c r="H63" s="37"/>
    </row>
    <row r="64" spans="1:8" x14ac:dyDescent="0.25">
      <c r="A64" s="28">
        <f t="shared" si="8"/>
        <v>16</v>
      </c>
      <c r="B64" s="32" t="s">
        <v>6</v>
      </c>
      <c r="C64" s="33">
        <v>16</v>
      </c>
      <c r="D64" s="30" t="str">
        <f>LOOKUP($C$62:$C$68,$A$10:$A$26,$B$10:$B$26)</f>
        <v>Pause</v>
      </c>
      <c r="E64" s="31" t="str">
        <f t="shared" ref="E64:E68" si="10">VLOOKUP(C64,$A$10:$F$26,4,FALSE)</f>
        <v>-</v>
      </c>
      <c r="F64" s="50">
        <f t="shared" si="9"/>
        <v>0</v>
      </c>
      <c r="G64" s="36"/>
      <c r="H64" s="37"/>
    </row>
    <row r="65" spans="1:8" x14ac:dyDescent="0.25">
      <c r="A65" s="28">
        <f t="shared" si="8"/>
        <v>17</v>
      </c>
      <c r="B65" s="32" t="s">
        <v>7</v>
      </c>
      <c r="C65" s="33">
        <v>8</v>
      </c>
      <c r="D65" s="30" t="str">
        <f>LOOKUP($C$62:$C$68,$A$10:$A$26,$B$10:$B$26)</f>
        <v xml:space="preserve">Regenerativer Dauerlauf </v>
      </c>
      <c r="E65" s="31">
        <f t="shared" si="10"/>
        <v>5.208333333333333E-3</v>
      </c>
      <c r="F65" s="50">
        <f t="shared" si="9"/>
        <v>15</v>
      </c>
      <c r="G65" s="36"/>
      <c r="H65" s="37"/>
    </row>
    <row r="66" spans="1:8" x14ac:dyDescent="0.25">
      <c r="A66" s="28">
        <f t="shared" si="8"/>
        <v>18</v>
      </c>
      <c r="B66" s="32" t="s">
        <v>8</v>
      </c>
      <c r="C66" s="33">
        <v>16</v>
      </c>
      <c r="D66" s="30" t="str">
        <f>LOOKUP($C$62:$C$68,$A$10:$A$26,$B$10:$B$26)</f>
        <v>Pause</v>
      </c>
      <c r="E66" s="31" t="str">
        <f t="shared" si="10"/>
        <v>-</v>
      </c>
      <c r="F66" s="50">
        <f t="shared" si="9"/>
        <v>0</v>
      </c>
      <c r="G66" s="36"/>
      <c r="H66" s="37"/>
    </row>
    <row r="67" spans="1:8" x14ac:dyDescent="0.25">
      <c r="A67" s="28">
        <f t="shared" si="8"/>
        <v>19</v>
      </c>
      <c r="B67" s="32" t="s">
        <v>9</v>
      </c>
      <c r="C67" s="33">
        <v>6</v>
      </c>
      <c r="D67" s="30" t="str">
        <f>LOOKUP($C$62:$C$68,$A$10:$A$26,$B$10:$B$26)</f>
        <v xml:space="preserve">16 Km bis 24 Km </v>
      </c>
      <c r="E67" s="31">
        <f t="shared" si="10"/>
        <v>4.3749999999999995E-3</v>
      </c>
      <c r="F67" s="50">
        <f t="shared" si="9"/>
        <v>20</v>
      </c>
      <c r="G67" s="36"/>
      <c r="H67" s="37"/>
    </row>
    <row r="68" spans="1:8" x14ac:dyDescent="0.25">
      <c r="A68" s="28">
        <f t="shared" si="8"/>
        <v>20</v>
      </c>
      <c r="B68" s="32" t="s">
        <v>10</v>
      </c>
      <c r="C68" s="33">
        <v>9</v>
      </c>
      <c r="D68" s="30" t="str">
        <f>LOOKUP($C$62:$C$68,$A$10:$A$26,$B$10:$B$26)</f>
        <v>Dauerlauf locker</v>
      </c>
      <c r="E68" s="31">
        <f t="shared" si="10"/>
        <v>4.7222222222222214E-3</v>
      </c>
      <c r="F68" s="50">
        <f t="shared" si="9"/>
        <v>14</v>
      </c>
      <c r="G68" s="36"/>
      <c r="H68" s="37"/>
    </row>
    <row r="69" spans="1:8" ht="13.8" thickBot="1" x14ac:dyDescent="0.3">
      <c r="A69" s="5"/>
      <c r="B69" s="10"/>
      <c r="C69" s="19"/>
      <c r="D69" s="19"/>
      <c r="E69" s="19"/>
      <c r="F69" s="51"/>
      <c r="G69" s="19"/>
      <c r="H69" s="25"/>
    </row>
    <row r="71" spans="1:8" ht="15.6" x14ac:dyDescent="0.3">
      <c r="A71" s="40" t="s">
        <v>18</v>
      </c>
      <c r="B71" s="27"/>
      <c r="C71" s="40"/>
      <c r="D71" s="53">
        <f>SUM(F62:F68)</f>
        <v>64</v>
      </c>
      <c r="H71" s="45">
        <f>SUM(G62:G68)</f>
        <v>0</v>
      </c>
    </row>
    <row r="76" spans="1:8" ht="13.8" thickBot="1" x14ac:dyDescent="0.3"/>
    <row r="77" spans="1:8" x14ac:dyDescent="0.25">
      <c r="A77" s="3"/>
      <c r="B77" s="7"/>
      <c r="C77" s="20"/>
      <c r="D77" s="20"/>
      <c r="E77" s="20"/>
      <c r="F77" s="47"/>
      <c r="G77" s="20"/>
      <c r="H77" s="21"/>
    </row>
    <row r="78" spans="1:8" x14ac:dyDescent="0.25">
      <c r="A78" s="6"/>
      <c r="B78" s="46" t="s">
        <v>39</v>
      </c>
      <c r="C78" s="22" t="s">
        <v>11</v>
      </c>
      <c r="D78" s="22" t="s">
        <v>12</v>
      </c>
      <c r="E78" s="22" t="s">
        <v>21</v>
      </c>
      <c r="F78" s="48"/>
      <c r="G78" s="22" t="s">
        <v>13</v>
      </c>
      <c r="H78" s="23" t="s">
        <v>14</v>
      </c>
    </row>
    <row r="79" spans="1:8" x14ac:dyDescent="0.25">
      <c r="A79" s="4"/>
      <c r="B79" s="9"/>
      <c r="C79" s="18"/>
      <c r="D79" s="18"/>
      <c r="E79" s="18"/>
      <c r="F79" s="49"/>
      <c r="G79" s="18"/>
      <c r="H79" s="24"/>
    </row>
    <row r="80" spans="1:8" x14ac:dyDescent="0.25">
      <c r="A80" s="28">
        <f>A68+1</f>
        <v>21</v>
      </c>
      <c r="B80" s="29" t="s">
        <v>4</v>
      </c>
      <c r="C80" s="30">
        <v>15</v>
      </c>
      <c r="D80" s="30" t="str">
        <f>LOOKUP($C$80:$C$86,$A$10:$A$26,$B$10:$B$26)</f>
        <v>Alternatives Training</v>
      </c>
      <c r="E80" s="31" t="str">
        <f>VLOOKUP(C80,$A$10:$F$26,4,FALSE)</f>
        <v>-</v>
      </c>
      <c r="F80" s="50">
        <f>VLOOKUP(C80,$A$10:$E$26,5,FALSE)</f>
        <v>0</v>
      </c>
      <c r="G80" s="34"/>
      <c r="H80" s="35"/>
    </row>
    <row r="81" spans="1:8" x14ac:dyDescent="0.25">
      <c r="A81" s="28">
        <f t="shared" ref="A81:A86" si="11">A80+1</f>
        <v>22</v>
      </c>
      <c r="B81" s="32" t="s">
        <v>5</v>
      </c>
      <c r="C81" s="33">
        <v>14</v>
      </c>
      <c r="D81" s="30" t="str">
        <f>LOOKUP($C$80:$C$86,$A$10:$A$26,$B$10:$B$26)</f>
        <v>3*1000; 2*2000; 1*3000, P 2' und 3'</v>
      </c>
      <c r="E81" s="31">
        <f>VLOOKUP(C81,$A$10:$F$26,4,FALSE)</f>
        <v>3.3333333333333331E-3</v>
      </c>
      <c r="F81" s="50">
        <f t="shared" ref="F81:F86" si="12">VLOOKUP(C81,$A$10:$E$26,5,FALSE)</f>
        <v>15</v>
      </c>
      <c r="G81" s="36"/>
      <c r="H81" s="37"/>
    </row>
    <row r="82" spans="1:8" x14ac:dyDescent="0.25">
      <c r="A82" s="28">
        <f t="shared" si="11"/>
        <v>23</v>
      </c>
      <c r="B82" s="32" t="s">
        <v>6</v>
      </c>
      <c r="C82" s="33">
        <v>16</v>
      </c>
      <c r="D82" s="30" t="str">
        <f>LOOKUP($C$80:$C$86,$A$10:$A$26,$B$10:$B$26)</f>
        <v>Pause</v>
      </c>
      <c r="E82" s="31" t="str">
        <f t="shared" ref="E82:E86" si="13">VLOOKUP(C82,$A$10:$F$26,4,FALSE)</f>
        <v>-</v>
      </c>
      <c r="F82" s="50">
        <f t="shared" si="12"/>
        <v>0</v>
      </c>
      <c r="G82" s="36"/>
      <c r="H82" s="37"/>
    </row>
    <row r="83" spans="1:8" x14ac:dyDescent="0.25">
      <c r="A83" s="28">
        <f t="shared" si="11"/>
        <v>24</v>
      </c>
      <c r="B83" s="32" t="s">
        <v>7</v>
      </c>
      <c r="C83" s="33">
        <v>8</v>
      </c>
      <c r="D83" s="30" t="str">
        <f>LOOKUP($C$80:$C$86,$A$10:$A$26,$B$10:$B$26)</f>
        <v xml:space="preserve">Regenerativer Dauerlauf </v>
      </c>
      <c r="E83" s="31">
        <f t="shared" si="13"/>
        <v>5.208333333333333E-3</v>
      </c>
      <c r="F83" s="50">
        <f t="shared" si="12"/>
        <v>15</v>
      </c>
      <c r="G83" s="36"/>
      <c r="H83" s="37"/>
    </row>
    <row r="84" spans="1:8" x14ac:dyDescent="0.25">
      <c r="A84" s="28">
        <f t="shared" si="11"/>
        <v>25</v>
      </c>
      <c r="B84" s="32" t="s">
        <v>8</v>
      </c>
      <c r="C84" s="33">
        <v>16</v>
      </c>
      <c r="D84" s="30" t="str">
        <f>LOOKUP($C$80:$C$86,$A$10:$A$26,$B$10:$B$26)</f>
        <v>Pause</v>
      </c>
      <c r="E84" s="31" t="str">
        <f t="shared" si="13"/>
        <v>-</v>
      </c>
      <c r="F84" s="50">
        <f t="shared" si="12"/>
        <v>0</v>
      </c>
      <c r="G84" s="36"/>
      <c r="H84" s="37"/>
    </row>
    <row r="85" spans="1:8" x14ac:dyDescent="0.25">
      <c r="A85" s="28">
        <f t="shared" si="11"/>
        <v>26</v>
      </c>
      <c r="B85" s="32" t="s">
        <v>9</v>
      </c>
      <c r="C85" s="33">
        <v>4</v>
      </c>
      <c r="D85" s="30" t="str">
        <f>LOOKUP($C$80:$C$86,$A$10:$A$26,$B$10:$B$26)</f>
        <v>5 km TDL Minus</v>
      </c>
      <c r="E85" s="31">
        <f t="shared" si="13"/>
        <v>3.4354166666666665E-3</v>
      </c>
      <c r="F85" s="50">
        <f t="shared" si="12"/>
        <v>11</v>
      </c>
      <c r="G85" s="36"/>
      <c r="H85" s="37"/>
    </row>
    <row r="86" spans="1:8" x14ac:dyDescent="0.25">
      <c r="A86" s="28">
        <f t="shared" si="11"/>
        <v>27</v>
      </c>
      <c r="B86" s="32" t="s">
        <v>10</v>
      </c>
      <c r="C86" s="33">
        <v>9</v>
      </c>
      <c r="D86" s="30" t="str">
        <f>LOOKUP($C$80:$C$86,$A$10:$A$26,$B$10:$B$26)</f>
        <v>Dauerlauf locker</v>
      </c>
      <c r="E86" s="31">
        <f t="shared" si="13"/>
        <v>4.7222222222222214E-3</v>
      </c>
      <c r="F86" s="50">
        <f t="shared" si="12"/>
        <v>14</v>
      </c>
      <c r="G86" s="36"/>
      <c r="H86" s="37"/>
    </row>
    <row r="87" spans="1:8" ht="13.8" thickBot="1" x14ac:dyDescent="0.3">
      <c r="A87" s="5"/>
      <c r="B87" s="10"/>
      <c r="C87" s="19"/>
      <c r="D87" s="19"/>
      <c r="E87" s="19"/>
      <c r="F87" s="51"/>
      <c r="G87" s="19"/>
      <c r="H87" s="25"/>
    </row>
    <row r="89" spans="1:8" ht="15.6" x14ac:dyDescent="0.3">
      <c r="A89" s="40" t="s">
        <v>18</v>
      </c>
      <c r="B89" s="27"/>
      <c r="C89" s="40"/>
      <c r="D89" s="53">
        <f>SUM(F81:F86)</f>
        <v>55</v>
      </c>
      <c r="H89" s="45">
        <f>SUM(G80:G86)</f>
        <v>0</v>
      </c>
    </row>
    <row r="93" spans="1:8" ht="13.8" thickBot="1" x14ac:dyDescent="0.3"/>
    <row r="94" spans="1:8" x14ac:dyDescent="0.25">
      <c r="A94" s="3"/>
      <c r="B94" s="7"/>
      <c r="C94" s="20"/>
      <c r="D94" s="20"/>
      <c r="E94" s="20"/>
      <c r="F94" s="47"/>
      <c r="G94" s="20"/>
      <c r="H94" s="21"/>
    </row>
    <row r="95" spans="1:8" x14ac:dyDescent="0.25">
      <c r="A95" s="6"/>
      <c r="B95" s="8" t="s">
        <v>24</v>
      </c>
      <c r="C95" s="22" t="s">
        <v>11</v>
      </c>
      <c r="D95" s="22" t="s">
        <v>12</v>
      </c>
      <c r="E95" s="22" t="s">
        <v>21</v>
      </c>
      <c r="F95" s="48"/>
      <c r="G95" s="22" t="s">
        <v>13</v>
      </c>
      <c r="H95" s="23" t="s">
        <v>14</v>
      </c>
    </row>
    <row r="96" spans="1:8" x14ac:dyDescent="0.25">
      <c r="A96" s="4"/>
      <c r="B96" s="9"/>
      <c r="C96" s="18"/>
      <c r="D96" s="18"/>
      <c r="E96" s="18"/>
      <c r="F96" s="49"/>
      <c r="G96" s="18"/>
      <c r="H96" s="24"/>
    </row>
    <row r="97" spans="1:8" x14ac:dyDescent="0.25">
      <c r="A97" s="28">
        <f>A86+1</f>
        <v>28</v>
      </c>
      <c r="B97" s="29" t="s">
        <v>4</v>
      </c>
      <c r="C97" s="30">
        <v>15</v>
      </c>
      <c r="D97" s="30" t="str">
        <f>LOOKUP($C$97:$C$103,$A$10:$A$26,$B$10:$B$26)</f>
        <v>Alternatives Training</v>
      </c>
      <c r="E97" s="31" t="str">
        <f>VLOOKUP(C97,$A$10:$F$26,4,FALSE)</f>
        <v>-</v>
      </c>
      <c r="F97" s="50">
        <f>VLOOKUP(C97,$A$10:$E$26,5,FALSE)</f>
        <v>0</v>
      </c>
      <c r="G97" s="34"/>
      <c r="H97" s="35"/>
    </row>
    <row r="98" spans="1:8" x14ac:dyDescent="0.25">
      <c r="A98" s="28">
        <f t="shared" ref="A98:A103" si="14">A97+1</f>
        <v>29</v>
      </c>
      <c r="B98" s="32" t="s">
        <v>5</v>
      </c>
      <c r="C98" s="33">
        <v>8</v>
      </c>
      <c r="D98" s="30" t="str">
        <f>LOOKUP($C$97:$C$103,$A$10:$A$26,$B$10:$B$26)</f>
        <v xml:space="preserve">Regenerativer Dauerlauf </v>
      </c>
      <c r="E98" s="31">
        <f>VLOOKUP(C98,$A$10:$F$26,4,FALSE)</f>
        <v>5.208333333333333E-3</v>
      </c>
      <c r="F98" s="50">
        <f t="shared" ref="F98:F103" si="15">VLOOKUP(C98,$A$10:$E$26,5,FALSE)</f>
        <v>15</v>
      </c>
      <c r="G98" s="36"/>
      <c r="H98" s="37"/>
    </row>
    <row r="99" spans="1:8" x14ac:dyDescent="0.25">
      <c r="A99" s="28">
        <f t="shared" si="14"/>
        <v>30</v>
      </c>
      <c r="B99" s="32" t="s">
        <v>6</v>
      </c>
      <c r="C99" s="33">
        <v>16</v>
      </c>
      <c r="D99" s="30" t="str">
        <f>LOOKUP($C$97:$C$103,$A$10:$A$26,$B$10:$B$26)</f>
        <v>Pause</v>
      </c>
      <c r="E99" s="31" t="str">
        <f t="shared" ref="E99:E103" si="16">VLOOKUP(C99,$A$10:$F$26,4,FALSE)</f>
        <v>-</v>
      </c>
      <c r="F99" s="50">
        <f t="shared" si="15"/>
        <v>0</v>
      </c>
      <c r="G99" s="36"/>
      <c r="H99" s="37"/>
    </row>
    <row r="100" spans="1:8" x14ac:dyDescent="0.25">
      <c r="A100" s="28">
        <f t="shared" si="14"/>
        <v>31</v>
      </c>
      <c r="B100" s="32" t="s">
        <v>7</v>
      </c>
      <c r="C100" s="33">
        <v>9</v>
      </c>
      <c r="D100" s="30" t="str">
        <f>LOOKUP($C$97:$C$103,$A$10:$A$26,$B$10:$B$26)</f>
        <v>Dauerlauf locker</v>
      </c>
      <c r="E100" s="31">
        <f t="shared" si="16"/>
        <v>4.7222222222222214E-3</v>
      </c>
      <c r="F100" s="50">
        <f t="shared" si="15"/>
        <v>14</v>
      </c>
      <c r="G100" s="36"/>
      <c r="H100" s="37"/>
    </row>
    <row r="101" spans="1:8" x14ac:dyDescent="0.25">
      <c r="A101" s="28">
        <f t="shared" si="14"/>
        <v>32</v>
      </c>
      <c r="B101" s="32" t="s">
        <v>8</v>
      </c>
      <c r="C101" s="33">
        <v>16</v>
      </c>
      <c r="D101" s="30" t="str">
        <f>LOOKUP($C$97:$C$103,$A$10:$A$26,$B$10:$B$26)</f>
        <v>Pause</v>
      </c>
      <c r="E101" s="31" t="str">
        <f t="shared" si="16"/>
        <v>-</v>
      </c>
      <c r="F101" s="50">
        <f t="shared" si="15"/>
        <v>0</v>
      </c>
      <c r="G101" s="36"/>
      <c r="H101" s="37"/>
    </row>
    <row r="102" spans="1:8" x14ac:dyDescent="0.25">
      <c r="A102" s="28">
        <f t="shared" si="14"/>
        <v>33</v>
      </c>
      <c r="B102" s="32" t="s">
        <v>9</v>
      </c>
      <c r="C102" s="33">
        <v>5</v>
      </c>
      <c r="D102" s="30" t="str">
        <f>LOOKUP($C$97:$C$103,$A$10:$A$26,$B$10:$B$26)</f>
        <v>Zügiger Dauerlauf</v>
      </c>
      <c r="E102" s="31">
        <f t="shared" si="16"/>
        <v>3.7152777777777774E-3</v>
      </c>
      <c r="F102" s="50">
        <f t="shared" si="15"/>
        <v>13</v>
      </c>
      <c r="G102" s="36"/>
      <c r="H102" s="37"/>
    </row>
    <row r="103" spans="1:8" x14ac:dyDescent="0.25">
      <c r="A103" s="28">
        <f t="shared" si="14"/>
        <v>34</v>
      </c>
      <c r="B103" s="32" t="s">
        <v>10</v>
      </c>
      <c r="C103" s="33">
        <v>9</v>
      </c>
      <c r="D103" s="30" t="str">
        <f>LOOKUP($C$97:$C$103,$A$10:$A$26,$B$10:$B$26)</f>
        <v>Dauerlauf locker</v>
      </c>
      <c r="E103" s="31">
        <f t="shared" si="16"/>
        <v>4.7222222222222214E-3</v>
      </c>
      <c r="F103" s="50">
        <f t="shared" si="15"/>
        <v>14</v>
      </c>
      <c r="G103" s="36"/>
      <c r="H103" s="37"/>
    </row>
    <row r="104" spans="1:8" ht="13.8" thickBot="1" x14ac:dyDescent="0.3">
      <c r="A104" s="5"/>
      <c r="B104" s="10"/>
      <c r="C104" s="19"/>
      <c r="D104" s="19"/>
      <c r="E104" s="19"/>
      <c r="F104" s="51"/>
      <c r="G104" s="19"/>
      <c r="H104" s="25"/>
    </row>
    <row r="106" spans="1:8" ht="15.6" x14ac:dyDescent="0.3">
      <c r="A106" s="40" t="s">
        <v>18</v>
      </c>
      <c r="B106" s="27"/>
      <c r="C106" s="40"/>
      <c r="D106" s="53">
        <f>SUM(F98:F103)</f>
        <v>56</v>
      </c>
      <c r="H106" s="45">
        <f>SUM(G97:G103)</f>
        <v>0</v>
      </c>
    </row>
    <row r="111" spans="1:8" ht="13.8" thickBot="1" x14ac:dyDescent="0.3"/>
    <row r="112" spans="1:8" x14ac:dyDescent="0.25">
      <c r="A112" s="3"/>
      <c r="B112" s="7"/>
      <c r="C112" s="20"/>
      <c r="D112" s="20"/>
      <c r="E112" s="20"/>
      <c r="F112" s="47"/>
      <c r="G112" s="20"/>
      <c r="H112" s="21"/>
    </row>
    <row r="113" spans="1:8" x14ac:dyDescent="0.25">
      <c r="A113" s="6"/>
      <c r="B113" s="8" t="s">
        <v>25</v>
      </c>
      <c r="C113" s="22" t="s">
        <v>11</v>
      </c>
      <c r="D113" s="22" t="s">
        <v>12</v>
      </c>
      <c r="E113" s="22" t="s">
        <v>21</v>
      </c>
      <c r="F113" s="48"/>
      <c r="G113" s="22" t="s">
        <v>13</v>
      </c>
      <c r="H113" s="23" t="s">
        <v>14</v>
      </c>
    </row>
    <row r="114" spans="1:8" x14ac:dyDescent="0.25">
      <c r="A114" s="4"/>
      <c r="B114" s="9"/>
      <c r="C114" s="18"/>
      <c r="D114" s="18"/>
      <c r="E114" s="18"/>
      <c r="F114" s="49"/>
      <c r="G114" s="18"/>
      <c r="H114" s="24"/>
    </row>
    <row r="115" spans="1:8" x14ac:dyDescent="0.25">
      <c r="A115" s="28">
        <f>A103+1</f>
        <v>35</v>
      </c>
      <c r="B115" s="29" t="s">
        <v>4</v>
      </c>
      <c r="C115" s="30">
        <v>15</v>
      </c>
      <c r="D115" s="30" t="str">
        <f>LOOKUP($C$115:$C$121,$A$10:$A$26,$B$10:$B$26)</f>
        <v>Alternatives Training</v>
      </c>
      <c r="E115" s="31" t="str">
        <f>VLOOKUP(C115,$A$10:$F$26,4,FALSE)</f>
        <v>-</v>
      </c>
      <c r="F115" s="50">
        <f>VLOOKUP(C115,$A$10:$E$26,5,FALSE)</f>
        <v>0</v>
      </c>
      <c r="G115" s="34"/>
      <c r="H115" s="35"/>
    </row>
    <row r="116" spans="1:8" x14ac:dyDescent="0.25">
      <c r="A116" s="28">
        <f t="shared" ref="A116:A121" si="17">A115+1</f>
        <v>36</v>
      </c>
      <c r="B116" s="32" t="s">
        <v>5</v>
      </c>
      <c r="C116" s="33">
        <v>11</v>
      </c>
      <c r="D116" s="30" t="s">
        <v>43</v>
      </c>
      <c r="E116" s="31">
        <f>VLOOKUP(C116,$A$10:$F$26,4,FALSE)</f>
        <v>3.1249999999999997E-3</v>
      </c>
      <c r="F116" s="50">
        <f t="shared" ref="F116:F121" si="18">VLOOKUP(C116,$A$10:$E$26,5,FALSE)</f>
        <v>12</v>
      </c>
      <c r="G116" s="36"/>
      <c r="H116" s="37"/>
    </row>
    <row r="117" spans="1:8" x14ac:dyDescent="0.25">
      <c r="A117" s="28">
        <f t="shared" si="17"/>
        <v>37</v>
      </c>
      <c r="B117" s="32" t="s">
        <v>6</v>
      </c>
      <c r="C117" s="33">
        <v>16</v>
      </c>
      <c r="D117" s="30" t="str">
        <f>LOOKUP($C$115:$C$121,$A$10:$A$26,$B$10:$B$26)</f>
        <v>Pause</v>
      </c>
      <c r="E117" s="31" t="str">
        <f t="shared" ref="E117:E121" si="19">VLOOKUP(C117,$A$10:$F$26,4,FALSE)</f>
        <v>-</v>
      </c>
      <c r="F117" s="50">
        <f t="shared" si="18"/>
        <v>0</v>
      </c>
      <c r="G117" s="36"/>
      <c r="H117" s="37"/>
    </row>
    <row r="118" spans="1:8" x14ac:dyDescent="0.25">
      <c r="A118" s="28">
        <f t="shared" si="17"/>
        <v>38</v>
      </c>
      <c r="B118" s="32" t="s">
        <v>7</v>
      </c>
      <c r="C118" s="33">
        <v>8</v>
      </c>
      <c r="D118" s="30" t="str">
        <f>LOOKUP($C$115:$C$121,$A$10:$A$26,$B$10:$B$26)</f>
        <v xml:space="preserve">Regenerativer Dauerlauf </v>
      </c>
      <c r="E118" s="31">
        <f t="shared" si="19"/>
        <v>5.208333333333333E-3</v>
      </c>
      <c r="F118" s="50">
        <f t="shared" si="18"/>
        <v>15</v>
      </c>
      <c r="G118" s="36"/>
      <c r="H118" s="37"/>
    </row>
    <row r="119" spans="1:8" x14ac:dyDescent="0.25">
      <c r="A119" s="28">
        <f t="shared" si="17"/>
        <v>39</v>
      </c>
      <c r="B119" s="32" t="s">
        <v>8</v>
      </c>
      <c r="C119" s="33">
        <v>16</v>
      </c>
      <c r="D119" s="30" t="str">
        <f>LOOKUP($C$115:$C$121,$A$10:$A$26,$B$10:$B$26)</f>
        <v>Pause</v>
      </c>
      <c r="E119" s="31" t="str">
        <f t="shared" si="19"/>
        <v>-</v>
      </c>
      <c r="F119" s="50">
        <f t="shared" si="18"/>
        <v>0</v>
      </c>
      <c r="G119" s="36"/>
      <c r="H119" s="37"/>
    </row>
    <row r="120" spans="1:8" x14ac:dyDescent="0.25">
      <c r="A120" s="28">
        <f t="shared" si="17"/>
        <v>40</v>
      </c>
      <c r="B120" s="32" t="s">
        <v>9</v>
      </c>
      <c r="C120" s="33">
        <v>6</v>
      </c>
      <c r="D120" s="30" t="str">
        <f>LOOKUP($C$115:$C$121,$A$10:$A$26,$B$10:$B$26)</f>
        <v xml:space="preserve">16 Km bis 24 Km </v>
      </c>
      <c r="E120" s="31">
        <f t="shared" si="19"/>
        <v>4.3749999999999995E-3</v>
      </c>
      <c r="F120" s="50">
        <f t="shared" si="18"/>
        <v>20</v>
      </c>
      <c r="G120" s="36"/>
      <c r="H120" s="37"/>
    </row>
    <row r="121" spans="1:8" x14ac:dyDescent="0.25">
      <c r="A121" s="28">
        <f t="shared" si="17"/>
        <v>41</v>
      </c>
      <c r="B121" s="32" t="s">
        <v>10</v>
      </c>
      <c r="C121" s="33">
        <v>9</v>
      </c>
      <c r="D121" s="30" t="str">
        <f>LOOKUP($C$115:$C$121,$A$10:$A$26,$B$10:$B$26)</f>
        <v>Dauerlauf locker</v>
      </c>
      <c r="E121" s="31">
        <f t="shared" si="19"/>
        <v>4.7222222222222214E-3</v>
      </c>
      <c r="F121" s="50">
        <f t="shared" si="18"/>
        <v>14</v>
      </c>
      <c r="G121" s="36"/>
      <c r="H121" s="37"/>
    </row>
    <row r="122" spans="1:8" ht="13.8" thickBot="1" x14ac:dyDescent="0.3">
      <c r="A122" s="5"/>
      <c r="B122" s="10"/>
      <c r="C122" s="19"/>
      <c r="D122" s="19"/>
      <c r="E122" s="19"/>
      <c r="F122" s="51"/>
      <c r="G122" s="19"/>
      <c r="H122" s="25"/>
    </row>
    <row r="124" spans="1:8" ht="15.6" x14ac:dyDescent="0.3">
      <c r="A124" s="40" t="s">
        <v>18</v>
      </c>
      <c r="B124" s="27"/>
      <c r="C124" s="40"/>
      <c r="D124" s="53">
        <f>SUM(F116:F121)</f>
        <v>61</v>
      </c>
      <c r="H124" s="45">
        <f>SUM(G115:G121)</f>
        <v>0</v>
      </c>
    </row>
    <row r="128" spans="1:8" ht="13.8" thickBot="1" x14ac:dyDescent="0.3"/>
    <row r="129" spans="1:8" x14ac:dyDescent="0.25">
      <c r="A129" s="3"/>
      <c r="B129" s="7"/>
      <c r="C129" s="20"/>
      <c r="D129" s="20"/>
      <c r="E129" s="20"/>
      <c r="F129" s="47"/>
      <c r="G129" s="20"/>
      <c r="H129" s="21"/>
    </row>
    <row r="130" spans="1:8" x14ac:dyDescent="0.25">
      <c r="A130" s="6"/>
      <c r="B130" s="8" t="s">
        <v>26</v>
      </c>
      <c r="C130" s="22" t="s">
        <v>11</v>
      </c>
      <c r="D130" s="22" t="s">
        <v>12</v>
      </c>
      <c r="E130" s="22" t="s">
        <v>21</v>
      </c>
      <c r="F130" s="48"/>
      <c r="G130" s="22" t="s">
        <v>13</v>
      </c>
      <c r="H130" s="23" t="s">
        <v>14</v>
      </c>
    </row>
    <row r="131" spans="1:8" x14ac:dyDescent="0.25">
      <c r="A131" s="4"/>
      <c r="B131" s="9"/>
      <c r="C131" s="18"/>
      <c r="D131" s="18"/>
      <c r="E131" s="18"/>
      <c r="F131" s="49"/>
      <c r="G131" s="18"/>
      <c r="H131" s="24"/>
    </row>
    <row r="132" spans="1:8" x14ac:dyDescent="0.25">
      <c r="A132" s="28">
        <f>A121+1</f>
        <v>42</v>
      </c>
      <c r="B132" s="29" t="s">
        <v>4</v>
      </c>
      <c r="C132" s="30">
        <v>15</v>
      </c>
      <c r="D132" s="30" t="str">
        <f>LOOKUP($C$132:$C$138,$A$10:$A$26,$B$10:$B$26)</f>
        <v>Alternatives Training</v>
      </c>
      <c r="E132" s="31" t="str">
        <f>VLOOKUP(C132,$A$10:$F$26,4,FALSE)</f>
        <v>-</v>
      </c>
      <c r="F132" s="50">
        <f>VLOOKUP(C132,$A$10:$E$26,5,FALSE)</f>
        <v>0</v>
      </c>
      <c r="G132" s="34"/>
      <c r="H132" s="35"/>
    </row>
    <row r="133" spans="1:8" x14ac:dyDescent="0.25">
      <c r="A133" s="28">
        <f t="shared" ref="A133:A138" si="20">A132+1</f>
        <v>43</v>
      </c>
      <c r="B133" s="32" t="s">
        <v>5</v>
      </c>
      <c r="C133" s="33">
        <v>12</v>
      </c>
      <c r="D133" s="30" t="s">
        <v>47</v>
      </c>
      <c r="E133" s="31">
        <f>VLOOKUP(C133,$A$10:$F$26,4,FALSE)</f>
        <v>3.2291666666666666E-3</v>
      </c>
      <c r="F133" s="50">
        <f t="shared" ref="F133:F138" si="21">VLOOKUP(C133,$A$10:$E$26,5,FALSE)</f>
        <v>12</v>
      </c>
      <c r="G133" s="36"/>
      <c r="H133" s="37"/>
    </row>
    <row r="134" spans="1:8" x14ac:dyDescent="0.25">
      <c r="A134" s="28">
        <f t="shared" si="20"/>
        <v>44</v>
      </c>
      <c r="B134" s="32" t="s">
        <v>6</v>
      </c>
      <c r="C134" s="33">
        <v>16</v>
      </c>
      <c r="D134" s="30" t="str">
        <f>LOOKUP($C$132:$C$138,$A$10:$A$26,$B$10:$B$26)</f>
        <v>Pause</v>
      </c>
      <c r="E134" s="31" t="str">
        <f t="shared" ref="E134:E138" si="22">VLOOKUP(C134,$A$10:$F$26,4,FALSE)</f>
        <v>-</v>
      </c>
      <c r="F134" s="50">
        <f t="shared" si="21"/>
        <v>0</v>
      </c>
      <c r="G134" s="36"/>
      <c r="H134" s="37"/>
    </row>
    <row r="135" spans="1:8" x14ac:dyDescent="0.25">
      <c r="A135" s="28">
        <f t="shared" si="20"/>
        <v>45</v>
      </c>
      <c r="B135" s="32" t="s">
        <v>7</v>
      </c>
      <c r="C135" s="33">
        <v>5</v>
      </c>
      <c r="D135" s="30" t="str">
        <f>LOOKUP($C$132:$C$138,$A$10:$A$26,$B$10:$B$26)</f>
        <v>Zügiger Dauerlauf</v>
      </c>
      <c r="E135" s="31">
        <f t="shared" si="22"/>
        <v>3.7152777777777774E-3</v>
      </c>
      <c r="F135" s="50">
        <f t="shared" si="21"/>
        <v>13</v>
      </c>
      <c r="G135" s="36"/>
      <c r="H135" s="37"/>
    </row>
    <row r="136" spans="1:8" x14ac:dyDescent="0.25">
      <c r="A136" s="28">
        <f t="shared" si="20"/>
        <v>46</v>
      </c>
      <c r="B136" s="32" t="s">
        <v>8</v>
      </c>
      <c r="C136" s="33">
        <v>16</v>
      </c>
      <c r="D136" s="30" t="str">
        <f>LOOKUP($C$132:$C$138,$A$10:$A$26,$B$10:$B$26)</f>
        <v>Pause</v>
      </c>
      <c r="E136" s="31" t="str">
        <f t="shared" si="22"/>
        <v>-</v>
      </c>
      <c r="F136" s="50">
        <f t="shared" si="21"/>
        <v>0</v>
      </c>
      <c r="G136" s="36"/>
      <c r="H136" s="37"/>
    </row>
    <row r="137" spans="1:8" x14ac:dyDescent="0.25">
      <c r="A137" s="28">
        <f t="shared" si="20"/>
        <v>47</v>
      </c>
      <c r="B137" s="32" t="s">
        <v>9</v>
      </c>
      <c r="C137" s="33">
        <v>7</v>
      </c>
      <c r="D137" s="30" t="str">
        <f>LOOKUP($C$132:$C$138,$A$10:$A$26,$B$10:$B$26)</f>
        <v>wie 6 am Schluss 2-6 Km im Halbmarathontempo</v>
      </c>
      <c r="E137" s="31">
        <f t="shared" si="22"/>
        <v>4.3749999999999995E-3</v>
      </c>
      <c r="F137" s="50">
        <f t="shared" si="21"/>
        <v>20</v>
      </c>
      <c r="G137" s="36"/>
      <c r="H137" s="37"/>
    </row>
    <row r="138" spans="1:8" x14ac:dyDescent="0.25">
      <c r="A138" s="28">
        <f t="shared" si="20"/>
        <v>48</v>
      </c>
      <c r="B138" s="32" t="s">
        <v>10</v>
      </c>
      <c r="C138" s="33">
        <v>8</v>
      </c>
      <c r="D138" s="30" t="str">
        <f>LOOKUP($C$132:$C$138,$A$10:$A$26,$B$10:$B$26)</f>
        <v xml:space="preserve">Regenerativer Dauerlauf </v>
      </c>
      <c r="E138" s="31">
        <f t="shared" si="22"/>
        <v>5.208333333333333E-3</v>
      </c>
      <c r="F138" s="50">
        <f t="shared" si="21"/>
        <v>15</v>
      </c>
      <c r="G138" s="36"/>
      <c r="H138" s="37"/>
    </row>
    <row r="139" spans="1:8" ht="13.8" thickBot="1" x14ac:dyDescent="0.3">
      <c r="A139" s="5"/>
      <c r="B139" s="10"/>
      <c r="C139" s="19"/>
      <c r="D139" s="19"/>
      <c r="E139" s="19"/>
      <c r="F139" s="51"/>
      <c r="G139" s="19"/>
      <c r="H139" s="25"/>
    </row>
    <row r="141" spans="1:8" ht="15.6" x14ac:dyDescent="0.3">
      <c r="A141" s="40" t="s">
        <v>18</v>
      </c>
      <c r="B141" s="27"/>
      <c r="C141" s="40"/>
      <c r="D141" s="53">
        <f>SUM(F133:F138)</f>
        <v>60</v>
      </c>
      <c r="H141" s="45">
        <f>SUM(G132:G138)</f>
        <v>0</v>
      </c>
    </row>
    <row r="146" spans="1:8" ht="13.8" thickBot="1" x14ac:dyDescent="0.3">
      <c r="B146" t="s">
        <v>38</v>
      </c>
    </row>
    <row r="147" spans="1:8" x14ac:dyDescent="0.25">
      <c r="A147" s="3"/>
      <c r="B147" s="7"/>
      <c r="C147" s="20"/>
      <c r="D147" s="20"/>
      <c r="E147" s="20"/>
      <c r="F147" s="47"/>
      <c r="G147" s="20"/>
      <c r="H147" s="21"/>
    </row>
    <row r="148" spans="1:8" x14ac:dyDescent="0.25">
      <c r="A148" s="6"/>
      <c r="B148" s="46" t="s">
        <v>40</v>
      </c>
      <c r="C148" s="22" t="s">
        <v>11</v>
      </c>
      <c r="D148" s="22" t="s">
        <v>12</v>
      </c>
      <c r="E148" s="22" t="s">
        <v>21</v>
      </c>
      <c r="F148" s="48"/>
      <c r="G148" s="22" t="s">
        <v>13</v>
      </c>
      <c r="H148" s="23" t="s">
        <v>14</v>
      </c>
    </row>
    <row r="149" spans="1:8" x14ac:dyDescent="0.25">
      <c r="A149" s="4"/>
      <c r="B149" s="9"/>
      <c r="C149" s="18"/>
      <c r="D149" s="18"/>
      <c r="E149" s="18"/>
      <c r="F149" s="49"/>
      <c r="G149" s="18"/>
      <c r="H149" s="24"/>
    </row>
    <row r="150" spans="1:8" x14ac:dyDescent="0.25">
      <c r="A150" s="28">
        <f>A138+1</f>
        <v>49</v>
      </c>
      <c r="B150" s="29" t="s">
        <v>4</v>
      </c>
      <c r="C150" s="30">
        <v>15</v>
      </c>
      <c r="D150" s="30" t="str">
        <f>LOOKUP($C$150:$C$156,$A$10:$A$26,$B$10:$B$26)</f>
        <v>Alternatives Training</v>
      </c>
      <c r="E150" s="31" t="str">
        <f>VLOOKUP(C150,$A$10:$F$26,4,FALSE)</f>
        <v>-</v>
      </c>
      <c r="F150" s="50">
        <f>VLOOKUP(C150,$A$10:$E$26,5,FALSE)</f>
        <v>0</v>
      </c>
      <c r="G150" s="34"/>
      <c r="H150" s="35"/>
    </row>
    <row r="151" spans="1:8" x14ac:dyDescent="0.25">
      <c r="A151" s="28">
        <f t="shared" ref="A151:A156" si="23">A150+1</f>
        <v>50</v>
      </c>
      <c r="B151" s="32" t="s">
        <v>5</v>
      </c>
      <c r="C151" s="33">
        <v>13</v>
      </c>
      <c r="D151" s="30" t="str">
        <f>LOOKUP($C$150:$C$156,$A$10:$A$26,$B$10:$B$26)</f>
        <v>5 * 2000, 3' Trabpause</v>
      </c>
      <c r="E151" s="31">
        <f>VLOOKUP(C151,$A$10:$F$26,4,FALSE)</f>
        <v>3.3680555555555556E-3</v>
      </c>
      <c r="F151" s="50">
        <f t="shared" ref="F151:F156" si="24">VLOOKUP(C151,$A$10:$E$26,5,FALSE)</f>
        <v>15</v>
      </c>
      <c r="G151" s="36"/>
      <c r="H151" s="37"/>
    </row>
    <row r="152" spans="1:8" x14ac:dyDescent="0.25">
      <c r="A152" s="28">
        <f t="shared" si="23"/>
        <v>51</v>
      </c>
      <c r="B152" s="32" t="s">
        <v>6</v>
      </c>
      <c r="C152" s="33">
        <v>16</v>
      </c>
      <c r="D152" s="30" t="s">
        <v>46</v>
      </c>
      <c r="E152" s="31" t="str">
        <f t="shared" ref="E152:E156" si="25">VLOOKUP(C152,$A$10:$F$26,4,FALSE)</f>
        <v>-</v>
      </c>
      <c r="F152" s="50">
        <f t="shared" si="24"/>
        <v>0</v>
      </c>
      <c r="G152" s="36"/>
      <c r="H152" s="37"/>
    </row>
    <row r="153" spans="1:8" x14ac:dyDescent="0.25">
      <c r="A153" s="28">
        <f t="shared" si="23"/>
        <v>52</v>
      </c>
      <c r="B153" s="32" t="s">
        <v>7</v>
      </c>
      <c r="C153" s="33">
        <v>9</v>
      </c>
      <c r="D153" s="30" t="str">
        <f>LOOKUP($C$150:$C$156,$A$10:$A$26,$B$10:$B$26)</f>
        <v>Dauerlauf locker</v>
      </c>
      <c r="E153" s="31">
        <f t="shared" si="25"/>
        <v>4.7222222222222214E-3</v>
      </c>
      <c r="F153" s="50">
        <f t="shared" si="24"/>
        <v>14</v>
      </c>
      <c r="G153" s="36"/>
      <c r="H153" s="37"/>
    </row>
    <row r="154" spans="1:8" x14ac:dyDescent="0.25">
      <c r="A154" s="28">
        <f t="shared" si="23"/>
        <v>53</v>
      </c>
      <c r="B154" s="32" t="s">
        <v>8</v>
      </c>
      <c r="C154" s="33">
        <v>16</v>
      </c>
      <c r="D154" s="30" t="str">
        <f>LOOKUP($C$150:$C$156,$A$10:$A$26,$B$10:$B$26)</f>
        <v>Pause</v>
      </c>
      <c r="E154" s="31" t="str">
        <f t="shared" si="25"/>
        <v>-</v>
      </c>
      <c r="F154" s="50">
        <f t="shared" si="24"/>
        <v>0</v>
      </c>
      <c r="G154" s="36"/>
      <c r="H154" s="37"/>
    </row>
    <row r="155" spans="1:8" x14ac:dyDescent="0.25">
      <c r="A155" s="28">
        <f t="shared" si="23"/>
        <v>54</v>
      </c>
      <c r="B155" s="32" t="s">
        <v>9</v>
      </c>
      <c r="C155" s="33">
        <v>3</v>
      </c>
      <c r="D155" s="30" t="str">
        <f>LOOKUP($C$150:$C$156,$A$10:$A$26,$B$10:$B$26)</f>
        <v>5 Km TDL</v>
      </c>
      <c r="E155" s="31">
        <f t="shared" si="25"/>
        <v>3.3291666666666665E-3</v>
      </c>
      <c r="F155" s="50">
        <f t="shared" si="24"/>
        <v>11</v>
      </c>
      <c r="G155" s="36"/>
      <c r="H155" s="37"/>
    </row>
    <row r="156" spans="1:8" x14ac:dyDescent="0.25">
      <c r="A156" s="28">
        <f t="shared" si="23"/>
        <v>55</v>
      </c>
      <c r="B156" s="32" t="s">
        <v>10</v>
      </c>
      <c r="C156" s="33">
        <v>8</v>
      </c>
      <c r="D156" s="30" t="str">
        <f>LOOKUP($C$150:$C$156,$A$10:$A$26,$B$10:$B$26)</f>
        <v xml:space="preserve">Regenerativer Dauerlauf </v>
      </c>
      <c r="E156" s="31">
        <f t="shared" si="25"/>
        <v>5.208333333333333E-3</v>
      </c>
      <c r="F156" s="50">
        <f t="shared" si="24"/>
        <v>15</v>
      </c>
      <c r="G156" s="36"/>
      <c r="H156" s="37"/>
    </row>
    <row r="157" spans="1:8" ht="13.8" thickBot="1" x14ac:dyDescent="0.3">
      <c r="A157" s="5"/>
      <c r="B157" s="10"/>
      <c r="C157" s="19"/>
      <c r="D157" s="19"/>
      <c r="E157" s="19"/>
      <c r="F157" s="51"/>
      <c r="G157" s="19"/>
      <c r="H157" s="25"/>
    </row>
    <row r="159" spans="1:8" ht="15.6" x14ac:dyDescent="0.3">
      <c r="A159" s="40" t="s">
        <v>18</v>
      </c>
      <c r="B159" s="27"/>
      <c r="C159" s="40"/>
      <c r="D159" s="53">
        <f>SUM(F151:F156)</f>
        <v>55</v>
      </c>
      <c r="H159" s="45">
        <f>SUM(G150:G156)</f>
        <v>0</v>
      </c>
    </row>
    <row r="163" spans="1:8" ht="13.8" thickBot="1" x14ac:dyDescent="0.3"/>
    <row r="164" spans="1:8" x14ac:dyDescent="0.25">
      <c r="A164" s="3"/>
      <c r="B164" s="7"/>
      <c r="C164" s="20"/>
      <c r="D164" s="20"/>
      <c r="E164" s="20"/>
      <c r="F164" s="47"/>
      <c r="G164" s="20"/>
      <c r="H164" s="21"/>
    </row>
    <row r="165" spans="1:8" x14ac:dyDescent="0.25">
      <c r="A165" s="6"/>
      <c r="B165" s="8" t="s">
        <v>27</v>
      </c>
      <c r="C165" s="22" t="s">
        <v>11</v>
      </c>
      <c r="D165" s="22" t="s">
        <v>12</v>
      </c>
      <c r="E165" s="22" t="s">
        <v>21</v>
      </c>
      <c r="F165" s="48"/>
      <c r="G165" s="22" t="s">
        <v>13</v>
      </c>
      <c r="H165" s="23" t="s">
        <v>14</v>
      </c>
    </row>
    <row r="166" spans="1:8" x14ac:dyDescent="0.25">
      <c r="A166" s="4"/>
      <c r="B166" s="9"/>
      <c r="C166" s="18"/>
      <c r="D166" s="18"/>
      <c r="E166" s="18"/>
      <c r="F166" s="49"/>
      <c r="G166" s="18"/>
      <c r="H166" s="24"/>
    </row>
    <row r="167" spans="1:8" x14ac:dyDescent="0.25">
      <c r="A167" s="28">
        <f>A156+1</f>
        <v>56</v>
      </c>
      <c r="B167" s="29" t="s">
        <v>4</v>
      </c>
      <c r="C167" s="30">
        <v>15</v>
      </c>
      <c r="D167" s="30" t="str">
        <f>LOOKUP($C$167:$C$173,$A$10:$A$26,$B$10:$B$26)</f>
        <v>Alternatives Training</v>
      </c>
      <c r="E167" s="31" t="str">
        <f>VLOOKUP(C167,$A$10:$F$26,4,FALSE)</f>
        <v>-</v>
      </c>
      <c r="F167" s="50">
        <f>VLOOKUP(C167,$A$10:$E$26,5,FALSE)</f>
        <v>0</v>
      </c>
      <c r="G167" s="34"/>
      <c r="H167" s="35"/>
    </row>
    <row r="168" spans="1:8" x14ac:dyDescent="0.25">
      <c r="A168" s="28">
        <f t="shared" ref="A168:A173" si="26">A167+1</f>
        <v>57</v>
      </c>
      <c r="B168" s="32" t="s">
        <v>5</v>
      </c>
      <c r="C168" s="33">
        <v>9</v>
      </c>
      <c r="D168" s="30" t="str">
        <f>LOOKUP($C$167:$C$173,$A$10:$A$26,$B$10:$B$26)</f>
        <v>Dauerlauf locker</v>
      </c>
      <c r="E168" s="31">
        <f>VLOOKUP(C168,$A$10:$F$26,4,FALSE)</f>
        <v>4.7222222222222214E-3</v>
      </c>
      <c r="F168" s="50">
        <f t="shared" ref="F168:F173" si="27">VLOOKUP(C168,$A$10:$E$26,5,FALSE)</f>
        <v>14</v>
      </c>
      <c r="G168" s="36"/>
      <c r="H168" s="37"/>
    </row>
    <row r="169" spans="1:8" x14ac:dyDescent="0.25">
      <c r="A169" s="28">
        <f t="shared" si="26"/>
        <v>58</v>
      </c>
      <c r="B169" s="32" t="s">
        <v>6</v>
      </c>
      <c r="C169" s="33">
        <v>16</v>
      </c>
      <c r="D169" s="30" t="str">
        <f>LOOKUP($C$167:$C$173,$A$10:$A$26,$B$10:$B$26)</f>
        <v>Pause</v>
      </c>
      <c r="E169" s="31" t="str">
        <f t="shared" ref="E169:E173" si="28">VLOOKUP(C169,$A$10:$F$26,4,FALSE)</f>
        <v>-</v>
      </c>
      <c r="F169" s="50">
        <f t="shared" si="27"/>
        <v>0</v>
      </c>
      <c r="G169" s="36"/>
      <c r="H169" s="37"/>
    </row>
    <row r="170" spans="1:8" x14ac:dyDescent="0.25">
      <c r="A170" s="28">
        <f t="shared" si="26"/>
        <v>59</v>
      </c>
      <c r="B170" s="32" t="s">
        <v>7</v>
      </c>
      <c r="C170" s="33">
        <v>9</v>
      </c>
      <c r="D170" s="30" t="str">
        <f>LOOKUP($C$167:$C$173,$A$10:$A$26,$B$10:$B$26)</f>
        <v>Dauerlauf locker</v>
      </c>
      <c r="E170" s="31">
        <f t="shared" si="28"/>
        <v>4.7222222222222214E-3</v>
      </c>
      <c r="F170" s="50">
        <f t="shared" si="27"/>
        <v>14</v>
      </c>
      <c r="G170" s="36"/>
      <c r="H170" s="37"/>
    </row>
    <row r="171" spans="1:8" x14ac:dyDescent="0.25">
      <c r="A171" s="28">
        <f t="shared" si="26"/>
        <v>60</v>
      </c>
      <c r="B171" s="32" t="s">
        <v>8</v>
      </c>
      <c r="C171" s="33">
        <v>16</v>
      </c>
      <c r="D171" s="30" t="str">
        <f>LOOKUP($C$167:$C$173,$A$10:$A$26,$B$10:$B$26)</f>
        <v>Pause</v>
      </c>
      <c r="E171" s="31" t="str">
        <f t="shared" si="28"/>
        <v>-</v>
      </c>
      <c r="F171" s="50">
        <f t="shared" si="27"/>
        <v>0</v>
      </c>
      <c r="G171" s="36"/>
      <c r="H171" s="37"/>
    </row>
    <row r="172" spans="1:8" x14ac:dyDescent="0.25">
      <c r="A172" s="28">
        <f t="shared" si="26"/>
        <v>61</v>
      </c>
      <c r="B172" s="32" t="s">
        <v>9</v>
      </c>
      <c r="C172" s="33">
        <v>7</v>
      </c>
      <c r="D172" s="30" t="str">
        <f>LOOKUP($C$167:$C$173,$A$10:$A$26,$B$10:$B$26)</f>
        <v>wie 6 am Schluss 2-6 Km im Halbmarathontempo</v>
      </c>
      <c r="E172" s="31">
        <f t="shared" si="28"/>
        <v>4.3749999999999995E-3</v>
      </c>
      <c r="F172" s="50">
        <f t="shared" si="27"/>
        <v>20</v>
      </c>
      <c r="G172" s="36"/>
      <c r="H172" s="37"/>
    </row>
    <row r="173" spans="1:8" x14ac:dyDescent="0.25">
      <c r="A173" s="28">
        <f t="shared" si="26"/>
        <v>62</v>
      </c>
      <c r="B173" s="32" t="s">
        <v>10</v>
      </c>
      <c r="C173" s="33">
        <v>8</v>
      </c>
      <c r="D173" s="30" t="str">
        <f>LOOKUP($C$167:$C$173,$A$10:$A$26,$B$10:$B$26)</f>
        <v xml:space="preserve">Regenerativer Dauerlauf </v>
      </c>
      <c r="E173" s="31">
        <f t="shared" si="28"/>
        <v>5.208333333333333E-3</v>
      </c>
      <c r="F173" s="50">
        <f t="shared" si="27"/>
        <v>15</v>
      </c>
      <c r="G173" s="36"/>
      <c r="H173" s="37"/>
    </row>
    <row r="174" spans="1:8" ht="13.8" thickBot="1" x14ac:dyDescent="0.3">
      <c r="A174" s="5"/>
      <c r="B174" s="10"/>
      <c r="C174" s="19"/>
      <c r="D174" s="19"/>
      <c r="E174" s="19"/>
      <c r="F174" s="51"/>
      <c r="G174" s="19"/>
      <c r="H174" s="25"/>
    </row>
    <row r="176" spans="1:8" ht="15.6" x14ac:dyDescent="0.3">
      <c r="A176" s="40" t="s">
        <v>18</v>
      </c>
      <c r="B176" s="27"/>
      <c r="C176" s="40"/>
      <c r="D176" s="53">
        <f>SUM(F168:F173)</f>
        <v>63</v>
      </c>
      <c r="H176" s="45">
        <f>SUM(G167:G173)</f>
        <v>0</v>
      </c>
    </row>
    <row r="181" spans="1:8" ht="13.8" thickBot="1" x14ac:dyDescent="0.3"/>
    <row r="182" spans="1:8" x14ac:dyDescent="0.25">
      <c r="A182" s="3"/>
      <c r="B182" s="7"/>
      <c r="C182" s="20"/>
      <c r="D182" s="20"/>
      <c r="E182" s="20"/>
      <c r="F182" s="47"/>
      <c r="G182" s="20"/>
      <c r="H182" s="21"/>
    </row>
    <row r="183" spans="1:8" x14ac:dyDescent="0.25">
      <c r="A183" s="6"/>
      <c r="B183" s="8" t="s">
        <v>28</v>
      </c>
      <c r="C183" s="22" t="s">
        <v>11</v>
      </c>
      <c r="D183" s="22" t="s">
        <v>12</v>
      </c>
      <c r="E183" s="22" t="s">
        <v>21</v>
      </c>
      <c r="F183" s="48"/>
      <c r="G183" s="22" t="s">
        <v>13</v>
      </c>
      <c r="H183" s="23" t="s">
        <v>14</v>
      </c>
    </row>
    <row r="184" spans="1:8" x14ac:dyDescent="0.25">
      <c r="A184" s="4"/>
      <c r="B184" s="9"/>
      <c r="C184" s="18"/>
      <c r="D184" s="18"/>
      <c r="E184" s="18"/>
      <c r="F184" s="49"/>
      <c r="G184" s="18"/>
      <c r="H184" s="24"/>
    </row>
    <row r="185" spans="1:8" x14ac:dyDescent="0.25">
      <c r="A185" s="28">
        <f>A173+1</f>
        <v>63</v>
      </c>
      <c r="B185" s="29" t="s">
        <v>4</v>
      </c>
      <c r="C185" s="30">
        <v>15</v>
      </c>
      <c r="D185" s="30" t="str">
        <f>LOOKUP($C$185:$C$191,$A$10:$A$26,$B$10:$B$26)</f>
        <v>Alternatives Training</v>
      </c>
      <c r="E185" s="31" t="str">
        <f>VLOOKUP(C185,$A$10:$F$26,4,FALSE)</f>
        <v>-</v>
      </c>
      <c r="F185" s="50">
        <f>VLOOKUP(C185,$A$10:$E$26,5,FALSE)</f>
        <v>0</v>
      </c>
      <c r="G185" s="34"/>
      <c r="H185" s="35"/>
    </row>
    <row r="186" spans="1:8" x14ac:dyDescent="0.25">
      <c r="A186" s="28">
        <f t="shared" ref="A186:A191" si="29">A185+1</f>
        <v>64</v>
      </c>
      <c r="B186" s="32" t="s">
        <v>5</v>
      </c>
      <c r="C186" s="33">
        <v>14</v>
      </c>
      <c r="D186" s="30" t="str">
        <f>LOOKUP($C$185:$C$191,$A$10:$A$26,$B$10:$B$26)</f>
        <v>3*1000; 2*2000; 1*3000, P 2' und 3'</v>
      </c>
      <c r="E186" s="31">
        <f>VLOOKUP(C186,$A$10:$F$26,4,FALSE)</f>
        <v>3.3333333333333331E-3</v>
      </c>
      <c r="F186" s="50">
        <f t="shared" ref="F186:F191" si="30">VLOOKUP(C186,$A$10:$E$26,5,FALSE)</f>
        <v>15</v>
      </c>
      <c r="G186" s="36"/>
      <c r="H186" s="37"/>
    </row>
    <row r="187" spans="1:8" x14ac:dyDescent="0.25">
      <c r="A187" s="28">
        <f t="shared" si="29"/>
        <v>65</v>
      </c>
      <c r="B187" s="32" t="s">
        <v>6</v>
      </c>
      <c r="C187" s="33">
        <v>16</v>
      </c>
      <c r="D187" s="30" t="str">
        <f>LOOKUP($C$185:$C$191,$A$10:$A$26,$B$10:$B$26)</f>
        <v>Pause</v>
      </c>
      <c r="E187" s="31" t="str">
        <f t="shared" ref="E187:E191" si="31">VLOOKUP(C187,$A$10:$F$26,4,FALSE)</f>
        <v>-</v>
      </c>
      <c r="F187" s="50">
        <f t="shared" si="30"/>
        <v>0</v>
      </c>
      <c r="G187" s="36"/>
      <c r="H187" s="37"/>
    </row>
    <row r="188" spans="1:8" x14ac:dyDescent="0.25">
      <c r="A188" s="28">
        <f t="shared" si="29"/>
        <v>66</v>
      </c>
      <c r="B188" s="32" t="s">
        <v>7</v>
      </c>
      <c r="C188" s="33">
        <v>9</v>
      </c>
      <c r="D188" s="30" t="str">
        <f>LOOKUP($C$185:$C$191,$A$10:$A$26,$B$10:$B$26)</f>
        <v>Dauerlauf locker</v>
      </c>
      <c r="E188" s="31">
        <f t="shared" si="31"/>
        <v>4.7222222222222214E-3</v>
      </c>
      <c r="F188" s="50">
        <f t="shared" si="30"/>
        <v>14</v>
      </c>
      <c r="G188" s="36"/>
      <c r="H188" s="37"/>
    </row>
    <row r="189" spans="1:8" x14ac:dyDescent="0.25">
      <c r="A189" s="28">
        <f t="shared" si="29"/>
        <v>67</v>
      </c>
      <c r="B189" s="32" t="s">
        <v>8</v>
      </c>
      <c r="C189" s="33">
        <v>16</v>
      </c>
      <c r="D189" s="30" t="str">
        <f>LOOKUP($C$185:$C$191,$A$10:$A$26,$B$10:$B$26)</f>
        <v>Pause</v>
      </c>
      <c r="E189" s="31" t="str">
        <f t="shared" si="31"/>
        <v>-</v>
      </c>
      <c r="F189" s="50">
        <f t="shared" si="30"/>
        <v>0</v>
      </c>
      <c r="G189" s="36"/>
      <c r="H189" s="37"/>
    </row>
    <row r="190" spans="1:8" x14ac:dyDescent="0.25">
      <c r="A190" s="28">
        <f t="shared" si="29"/>
        <v>68</v>
      </c>
      <c r="B190" s="32" t="s">
        <v>9</v>
      </c>
      <c r="C190" s="33">
        <v>1</v>
      </c>
      <c r="D190" s="30" t="str">
        <f>LOOKUP($C$185:$C$191,$A$10:$A$26,$B$10:$B$26)</f>
        <v>10 Km TDL</v>
      </c>
      <c r="E190" s="31">
        <f t="shared" si="31"/>
        <v>3.5416666666666665E-3</v>
      </c>
      <c r="F190" s="50">
        <f t="shared" si="30"/>
        <v>14</v>
      </c>
      <c r="G190" s="36"/>
      <c r="H190" s="37"/>
    </row>
    <row r="191" spans="1:8" x14ac:dyDescent="0.25">
      <c r="A191" s="28">
        <f t="shared" si="29"/>
        <v>69</v>
      </c>
      <c r="B191" s="32" t="s">
        <v>10</v>
      </c>
      <c r="C191" s="33">
        <v>8</v>
      </c>
      <c r="D191" s="30" t="str">
        <f>LOOKUP($C$185:$C$191,$A$10:$A$26,$B$10:$B$26)</f>
        <v xml:space="preserve">Regenerativer Dauerlauf </v>
      </c>
      <c r="E191" s="31">
        <f t="shared" si="31"/>
        <v>5.208333333333333E-3</v>
      </c>
      <c r="F191" s="50">
        <f t="shared" si="30"/>
        <v>15</v>
      </c>
      <c r="G191" s="36"/>
      <c r="H191" s="37"/>
    </row>
    <row r="192" spans="1:8" ht="13.8" thickBot="1" x14ac:dyDescent="0.3">
      <c r="A192" s="5"/>
      <c r="B192" s="10"/>
      <c r="C192" s="19"/>
      <c r="D192" s="19"/>
      <c r="E192" s="19"/>
      <c r="F192" s="51"/>
      <c r="G192" s="19"/>
      <c r="H192" s="25"/>
    </row>
    <row r="194" spans="1:8" ht="15.6" x14ac:dyDescent="0.3">
      <c r="A194" s="40" t="s">
        <v>18</v>
      </c>
      <c r="B194" s="27"/>
      <c r="C194" s="40"/>
      <c r="D194" s="53">
        <f>SUM(F186:F191)</f>
        <v>58</v>
      </c>
      <c r="H194" s="45">
        <f>SUM(G185:G191)</f>
        <v>0</v>
      </c>
    </row>
    <row r="198" spans="1:8" ht="13.8" thickBot="1" x14ac:dyDescent="0.3"/>
    <row r="199" spans="1:8" x14ac:dyDescent="0.25">
      <c r="A199" s="3"/>
      <c r="B199" s="7"/>
      <c r="C199" s="20"/>
      <c r="D199" s="20"/>
      <c r="E199" s="20"/>
      <c r="F199" s="47"/>
      <c r="G199" s="20"/>
      <c r="H199" s="21"/>
    </row>
    <row r="200" spans="1:8" x14ac:dyDescent="0.25">
      <c r="A200" s="6"/>
      <c r="B200" s="46" t="s">
        <v>42</v>
      </c>
      <c r="C200" s="22" t="s">
        <v>11</v>
      </c>
      <c r="D200" s="22" t="s">
        <v>12</v>
      </c>
      <c r="E200" s="22" t="s">
        <v>21</v>
      </c>
      <c r="F200" s="48"/>
      <c r="G200" s="22" t="s">
        <v>13</v>
      </c>
      <c r="H200" s="23" t="s">
        <v>14</v>
      </c>
    </row>
    <row r="201" spans="1:8" x14ac:dyDescent="0.25">
      <c r="A201" s="4"/>
      <c r="B201" s="9"/>
      <c r="C201" s="18"/>
      <c r="D201" s="18"/>
      <c r="E201" s="18"/>
      <c r="F201" s="49"/>
      <c r="G201" s="18"/>
      <c r="H201" s="24"/>
    </row>
    <row r="202" spans="1:8" x14ac:dyDescent="0.25">
      <c r="A202" s="28">
        <f>A191+1</f>
        <v>70</v>
      </c>
      <c r="B202" s="29" t="s">
        <v>4</v>
      </c>
      <c r="C202" s="30">
        <v>15</v>
      </c>
      <c r="D202" s="30" t="str">
        <f>LOOKUP($C$202:$C$208,$A$10:$A$26,$B$10:$B$26)</f>
        <v>Alternatives Training</v>
      </c>
      <c r="E202" s="31" t="str">
        <f>VLOOKUP(C202,$A$10:$F$26,4,FALSE)</f>
        <v>-</v>
      </c>
      <c r="F202" s="50">
        <f>VLOOKUP(C202,$A$10:$E$26,5,FALSE)</f>
        <v>0</v>
      </c>
      <c r="G202" s="34"/>
      <c r="H202" s="35"/>
    </row>
    <row r="203" spans="1:8" x14ac:dyDescent="0.25">
      <c r="A203" s="28">
        <f t="shared" ref="A203:A208" si="32">A202+1</f>
        <v>71</v>
      </c>
      <c r="B203" s="32" t="s">
        <v>5</v>
      </c>
      <c r="C203" s="33">
        <v>11</v>
      </c>
      <c r="D203" s="30" t="str">
        <f>LOOKUP($C$202:$C$208,$A$10:$A$26,$B$10:$B$26)</f>
        <v>12*500 2' Trabpause</v>
      </c>
      <c r="E203" s="31">
        <f>VLOOKUP(C203,$A$10:$F$26,4,FALSE)</f>
        <v>3.1249999999999997E-3</v>
      </c>
      <c r="F203" s="50">
        <f t="shared" ref="F203:F208" si="33">VLOOKUP(C203,$A$10:$E$26,5,FALSE)</f>
        <v>12</v>
      </c>
      <c r="G203" s="36"/>
      <c r="H203" s="37"/>
    </row>
    <row r="204" spans="1:8" x14ac:dyDescent="0.25">
      <c r="A204" s="28">
        <f t="shared" si="32"/>
        <v>72</v>
      </c>
      <c r="B204" s="32" t="s">
        <v>6</v>
      </c>
      <c r="C204" s="33">
        <v>16</v>
      </c>
      <c r="D204" s="30" t="str">
        <f>LOOKUP($C$202:$C$208,$A$10:$A$26,$B$10:$B$26)</f>
        <v>Pause</v>
      </c>
      <c r="E204" s="31" t="str">
        <f t="shared" ref="E204:E208" si="34">VLOOKUP(C204,$A$10:$F$26,4,FALSE)</f>
        <v>-</v>
      </c>
      <c r="F204" s="50">
        <f t="shared" si="33"/>
        <v>0</v>
      </c>
      <c r="G204" s="36"/>
      <c r="H204" s="37"/>
    </row>
    <row r="205" spans="1:8" x14ac:dyDescent="0.25">
      <c r="A205" s="28">
        <f t="shared" si="32"/>
        <v>73</v>
      </c>
      <c r="B205" s="32" t="s">
        <v>7</v>
      </c>
      <c r="C205" s="33">
        <v>9</v>
      </c>
      <c r="D205" s="30" t="str">
        <f>LOOKUP($C$202:$C$208,$A$10:$A$26,$B$10:$B$26)</f>
        <v>Dauerlauf locker</v>
      </c>
      <c r="E205" s="31">
        <f t="shared" si="34"/>
        <v>4.7222222222222214E-3</v>
      </c>
      <c r="F205" s="50">
        <f t="shared" si="33"/>
        <v>14</v>
      </c>
      <c r="G205" s="36"/>
      <c r="H205" s="37"/>
    </row>
    <row r="206" spans="1:8" x14ac:dyDescent="0.25">
      <c r="A206" s="28">
        <f t="shared" si="32"/>
        <v>74</v>
      </c>
      <c r="B206" s="32" t="s">
        <v>8</v>
      </c>
      <c r="C206" s="33">
        <v>16</v>
      </c>
      <c r="D206" s="30" t="str">
        <f>LOOKUP($C$202:$C$208,$A$10:$A$26,$B$10:$B$26)</f>
        <v>Pause</v>
      </c>
      <c r="E206" s="31" t="str">
        <f t="shared" si="34"/>
        <v>-</v>
      </c>
      <c r="F206" s="50">
        <f t="shared" si="33"/>
        <v>0</v>
      </c>
      <c r="G206" s="36"/>
      <c r="H206" s="37"/>
    </row>
    <row r="207" spans="1:8" x14ac:dyDescent="0.25">
      <c r="A207" s="28">
        <f t="shared" si="32"/>
        <v>75</v>
      </c>
      <c r="B207" s="32" t="s">
        <v>9</v>
      </c>
      <c r="C207" s="33">
        <v>4</v>
      </c>
      <c r="D207" s="30" t="str">
        <f>LOOKUP($C$202:$C$208,$A$10:$A$26,$B$10:$B$26)</f>
        <v>5 km TDL Minus</v>
      </c>
      <c r="E207" s="31">
        <f t="shared" si="34"/>
        <v>3.4354166666666665E-3</v>
      </c>
      <c r="F207" s="50">
        <f t="shared" si="33"/>
        <v>11</v>
      </c>
      <c r="G207" s="36"/>
      <c r="H207" s="37"/>
    </row>
    <row r="208" spans="1:8" x14ac:dyDescent="0.25">
      <c r="A208" s="28">
        <f t="shared" si="32"/>
        <v>76</v>
      </c>
      <c r="B208" s="32" t="s">
        <v>10</v>
      </c>
      <c r="C208" s="33">
        <v>8</v>
      </c>
      <c r="D208" s="30" t="str">
        <f>LOOKUP($C$202:$C$208,$A$10:$A$26,$B$10:$B$26)</f>
        <v xml:space="preserve">Regenerativer Dauerlauf </v>
      </c>
      <c r="E208" s="31">
        <f t="shared" si="34"/>
        <v>5.208333333333333E-3</v>
      </c>
      <c r="F208" s="50">
        <f t="shared" si="33"/>
        <v>15</v>
      </c>
      <c r="G208" s="36"/>
      <c r="H208" s="37"/>
    </row>
    <row r="209" spans="1:8" ht="13.8" thickBot="1" x14ac:dyDescent="0.3">
      <c r="A209" s="5"/>
      <c r="B209" s="10"/>
      <c r="C209" s="19"/>
      <c r="D209" s="19"/>
      <c r="E209" s="19"/>
      <c r="F209" s="51"/>
      <c r="G209" s="19"/>
      <c r="H209" s="25"/>
    </row>
    <row r="211" spans="1:8" ht="15.6" x14ac:dyDescent="0.3">
      <c r="A211" s="40" t="s">
        <v>18</v>
      </c>
      <c r="B211" s="27"/>
      <c r="C211" s="40"/>
      <c r="D211" s="53">
        <f>SUM(F203:F208)</f>
        <v>52</v>
      </c>
      <c r="H211" s="45">
        <f>SUM(G202:G208)</f>
        <v>0</v>
      </c>
    </row>
    <row r="216" spans="1:8" ht="13.8" thickBot="1" x14ac:dyDescent="0.3"/>
    <row r="217" spans="1:8" x14ac:dyDescent="0.25">
      <c r="A217" s="3"/>
      <c r="B217" s="7"/>
      <c r="C217" s="20"/>
      <c r="D217" s="20"/>
      <c r="E217" s="20"/>
      <c r="F217" s="47"/>
      <c r="G217" s="20"/>
      <c r="H217" s="21"/>
    </row>
    <row r="218" spans="1:8" x14ac:dyDescent="0.25">
      <c r="A218" s="6"/>
      <c r="B218" s="46" t="s">
        <v>41</v>
      </c>
      <c r="C218" s="22" t="s">
        <v>11</v>
      </c>
      <c r="D218" s="22" t="s">
        <v>12</v>
      </c>
      <c r="E218" s="22" t="s">
        <v>21</v>
      </c>
      <c r="F218" s="48"/>
      <c r="G218" s="22" t="s">
        <v>13</v>
      </c>
      <c r="H218" s="23" t="s">
        <v>14</v>
      </c>
    </row>
    <row r="219" spans="1:8" x14ac:dyDescent="0.25">
      <c r="A219" s="4"/>
      <c r="B219" s="9"/>
      <c r="C219" s="18"/>
      <c r="D219" s="18"/>
      <c r="E219" s="18"/>
      <c r="F219" s="49"/>
      <c r="G219" s="18"/>
      <c r="H219" s="24"/>
    </row>
    <row r="220" spans="1:8" x14ac:dyDescent="0.25">
      <c r="A220" s="28">
        <f>A208+1</f>
        <v>77</v>
      </c>
      <c r="B220" s="29" t="s">
        <v>4</v>
      </c>
      <c r="C220" s="30">
        <v>16</v>
      </c>
      <c r="D220" s="30" t="str">
        <f>LOOKUP($C$220:$C$226,$A$10:$A$26,$B$10:$B$26)</f>
        <v>Pause</v>
      </c>
      <c r="E220" s="31" t="str">
        <f>VLOOKUP(C220,$A$10:$F$26,4,FALSE)</f>
        <v>-</v>
      </c>
      <c r="F220" s="50">
        <f>VLOOKUP(C220,$A$10:$E$26,5,FALSE)</f>
        <v>0</v>
      </c>
      <c r="G220" s="34"/>
      <c r="H220" s="35"/>
    </row>
    <row r="221" spans="1:8" x14ac:dyDescent="0.25">
      <c r="A221" s="28">
        <f t="shared" ref="A221:A226" si="35">A220+1</f>
        <v>78</v>
      </c>
      <c r="B221" s="32" t="s">
        <v>5</v>
      </c>
      <c r="C221" s="33">
        <v>12</v>
      </c>
      <c r="D221" s="30" t="str">
        <f>LOOKUP($C$220:$C$226,$A$10:$A$26,$B$10:$B$26)</f>
        <v>6*1000 Meter, 2' Trabpause</v>
      </c>
      <c r="E221" s="31">
        <f>VLOOKUP(C221,$A$10:$F$26,4,FALSE)</f>
        <v>3.2291666666666666E-3</v>
      </c>
      <c r="F221" s="50">
        <f t="shared" ref="F221:F226" si="36">VLOOKUP(C221,$A$10:$E$26,5,FALSE)</f>
        <v>12</v>
      </c>
      <c r="G221" s="36"/>
      <c r="H221" s="37"/>
    </row>
    <row r="222" spans="1:8" x14ac:dyDescent="0.25">
      <c r="A222" s="28">
        <f t="shared" si="35"/>
        <v>79</v>
      </c>
      <c r="B222" s="32" t="s">
        <v>6</v>
      </c>
      <c r="C222" s="33">
        <v>16</v>
      </c>
      <c r="D222" s="30" t="str">
        <f>LOOKUP($C$220:$C$226,$A$10:$A$26,$B$10:$B$26)</f>
        <v>Pause</v>
      </c>
      <c r="E222" s="31" t="str">
        <f t="shared" ref="E222:E226" si="37">VLOOKUP(C222,$A$10:$F$26,4,FALSE)</f>
        <v>-</v>
      </c>
      <c r="F222" s="50">
        <f t="shared" si="36"/>
        <v>0</v>
      </c>
      <c r="G222" s="36"/>
      <c r="H222" s="37"/>
    </row>
    <row r="223" spans="1:8" x14ac:dyDescent="0.25">
      <c r="A223" s="28">
        <f t="shared" si="35"/>
        <v>80</v>
      </c>
      <c r="B223" s="32" t="s">
        <v>7</v>
      </c>
      <c r="C223" s="33">
        <v>8</v>
      </c>
      <c r="D223" s="30" t="str">
        <f>LOOKUP($C$220:$C$226,$A$10:$A$26,$B$10:$B$26)</f>
        <v xml:space="preserve">Regenerativer Dauerlauf </v>
      </c>
      <c r="E223" s="31">
        <f t="shared" si="37"/>
        <v>5.208333333333333E-3</v>
      </c>
      <c r="F223" s="50">
        <f t="shared" si="36"/>
        <v>15</v>
      </c>
      <c r="G223" s="36"/>
      <c r="H223" s="37"/>
    </row>
    <row r="224" spans="1:8" x14ac:dyDescent="0.25">
      <c r="A224" s="28">
        <f t="shared" si="35"/>
        <v>81</v>
      </c>
      <c r="B224" s="32" t="s">
        <v>8</v>
      </c>
      <c r="C224" s="33">
        <v>16</v>
      </c>
      <c r="D224" s="30" t="str">
        <f>LOOKUP($C$220:$C$226,$A$10:$A$26,$B$10:$B$26)</f>
        <v>Pause</v>
      </c>
      <c r="E224" s="31" t="str">
        <f t="shared" si="37"/>
        <v>-</v>
      </c>
      <c r="F224" s="50">
        <f t="shared" si="36"/>
        <v>0</v>
      </c>
      <c r="G224" s="36"/>
      <c r="H224" s="37"/>
    </row>
    <row r="225" spans="1:8" x14ac:dyDescent="0.25">
      <c r="A225" s="28">
        <f t="shared" si="35"/>
        <v>82</v>
      </c>
      <c r="B225" s="32" t="s">
        <v>9</v>
      </c>
      <c r="C225" s="33">
        <v>17</v>
      </c>
      <c r="D225" s="30" t="str">
        <f>LOOKUP($C$220:$C$226,$A$10:$A$26,$B$10:$B$26)</f>
        <v>Wettkampfvorbereitung 6x500</v>
      </c>
      <c r="E225" s="31">
        <f t="shared" si="37"/>
        <v>3.1249999999999997E-3</v>
      </c>
      <c r="F225" s="50">
        <f t="shared" si="36"/>
        <v>0</v>
      </c>
      <c r="G225" s="36"/>
      <c r="H225" s="37"/>
    </row>
    <row r="226" spans="1:8" x14ac:dyDescent="0.25">
      <c r="A226" s="28">
        <f t="shared" si="35"/>
        <v>83</v>
      </c>
      <c r="B226" s="32" t="s">
        <v>10</v>
      </c>
      <c r="C226" s="33">
        <v>18</v>
      </c>
      <c r="D226" s="30" t="str">
        <f>LOOKUP($C$220:$C$226,$A$10:$A$26,$B$10:$B$26)</f>
        <v>Wettkampf</v>
      </c>
      <c r="E226" s="31">
        <f t="shared" si="37"/>
        <v>3.472222222222222E-3</v>
      </c>
      <c r="F226" s="50">
        <f t="shared" si="36"/>
        <v>21</v>
      </c>
      <c r="G226" s="36"/>
      <c r="H226" s="58"/>
    </row>
    <row r="227" spans="1:8" ht="13.8" thickBot="1" x14ac:dyDescent="0.3">
      <c r="A227" s="5"/>
      <c r="B227" s="10"/>
      <c r="C227" s="19"/>
      <c r="D227" s="19"/>
      <c r="E227" s="19"/>
      <c r="F227" s="51"/>
      <c r="G227" s="19"/>
      <c r="H227" s="25"/>
    </row>
    <row r="229" spans="1:8" ht="15.6" x14ac:dyDescent="0.3">
      <c r="A229" s="40" t="s">
        <v>18</v>
      </c>
      <c r="B229" s="27"/>
      <c r="C229" s="40"/>
      <c r="D229" s="53">
        <f>SUM(F221:F226)</f>
        <v>48</v>
      </c>
      <c r="H229" s="45">
        <f>SUM(G220:G226)</f>
        <v>0</v>
      </c>
    </row>
    <row r="232" spans="1:8" ht="15.6" x14ac:dyDescent="0.3">
      <c r="E232" s="42" t="s">
        <v>12</v>
      </c>
      <c r="F232" s="52"/>
      <c r="H232" s="26" t="s">
        <v>13</v>
      </c>
    </row>
    <row r="233" spans="1:8" ht="15.6" x14ac:dyDescent="0.3">
      <c r="A233" s="11" t="s">
        <v>30</v>
      </c>
      <c r="B233" s="13"/>
      <c r="C233" s="13"/>
      <c r="D233" s="13"/>
      <c r="E233" s="40">
        <f>COUNT(E31:E226)</f>
        <v>48</v>
      </c>
      <c r="F233" s="53"/>
      <c r="H233" s="40">
        <f>COUNT(G31:G226)</f>
        <v>0</v>
      </c>
    </row>
    <row r="234" spans="1:8" ht="15.6" x14ac:dyDescent="0.3">
      <c r="A234" s="11" t="s">
        <v>29</v>
      </c>
      <c r="B234" s="13"/>
      <c r="C234" s="13"/>
      <c r="D234" s="13"/>
      <c r="E234" s="41">
        <f>D40+D54+D71+D89+D106+D124+D141+D159+D176+D194+D211+D229</f>
        <v>687</v>
      </c>
      <c r="F234" s="54"/>
      <c r="H234" s="41">
        <f>H40+H54+H71+H89+H106+H124+H141+H159+H176+H194+H211+H229</f>
        <v>0</v>
      </c>
    </row>
    <row r="235" spans="1:8" ht="15.6" x14ac:dyDescent="0.3">
      <c r="A235" s="11" t="s">
        <v>37</v>
      </c>
      <c r="B235" s="13"/>
      <c r="C235" s="13"/>
      <c r="D235" s="13"/>
      <c r="E235" s="40">
        <v>8</v>
      </c>
      <c r="F235" s="53"/>
      <c r="H235" s="38">
        <f>COUNTIF(G31:G226,"&gt;27")</f>
        <v>0</v>
      </c>
    </row>
    <row r="236" spans="1:8" ht="15.6" x14ac:dyDescent="0.3">
      <c r="A236" s="11" t="s">
        <v>36</v>
      </c>
      <c r="B236" s="13"/>
      <c r="C236" s="13"/>
      <c r="D236" s="13"/>
      <c r="E236" s="43">
        <f>E234/12</f>
        <v>57.25</v>
      </c>
      <c r="F236" s="53"/>
    </row>
    <row r="237" spans="1:8" ht="15" x14ac:dyDescent="0.25">
      <c r="A237" s="13"/>
      <c r="B237" s="13"/>
      <c r="C237" s="13"/>
      <c r="D237" s="13"/>
      <c r="E237" s="13"/>
      <c r="F237" s="55"/>
    </row>
    <row r="238" spans="1:8" ht="15.6" x14ac:dyDescent="0.3">
      <c r="A238" s="11" t="s">
        <v>31</v>
      </c>
      <c r="B238" s="13"/>
      <c r="C238" s="13"/>
      <c r="D238" s="13"/>
      <c r="E238" s="44">
        <f>D4</f>
        <v>7.3246527777777765E-2</v>
      </c>
      <c r="F238" s="53"/>
      <c r="H238" s="39">
        <v>0</v>
      </c>
    </row>
    <row r="239" spans="1:8" ht="30.6" customHeight="1" x14ac:dyDescent="0.25"/>
    <row r="240" spans="1:8" ht="32.4" customHeight="1" x14ac:dyDescent="0.4">
      <c r="B240" s="14" t="str">
        <f>IF(H238=0,"Viel Spass bei der Vorbereitung",IF(H238&lt;=E238,"Super Leistung, Herzliche Gratulation!","Beim nächsten Mal klappt es sicher!"))</f>
        <v>Viel Spass bei der Vorbereitung</v>
      </c>
    </row>
    <row r="241" ht="40.799999999999997" customHeight="1" x14ac:dyDescent="0.25"/>
    <row r="242" ht="28.2" customHeight="1" x14ac:dyDescent="0.25"/>
    <row r="243" ht="41.4" customHeight="1" x14ac:dyDescent="0.25"/>
    <row r="246" ht="52.8" customHeight="1" x14ac:dyDescent="0.25"/>
    <row r="247" ht="94.2" customHeight="1" x14ac:dyDescent="0.25"/>
    <row r="248" ht="54" customHeight="1" x14ac:dyDescent="0.25"/>
    <row r="258" spans="4:5" x14ac:dyDescent="0.25">
      <c r="D258" s="57"/>
      <c r="E258" s="57"/>
    </row>
    <row r="260" spans="4:5" x14ac:dyDescent="0.25">
      <c r="D260" s="56"/>
    </row>
    <row r="261" spans="4:5" x14ac:dyDescent="0.25">
      <c r="D261" s="56"/>
    </row>
  </sheetData>
  <mergeCells count="1">
    <mergeCell ref="A1:I1"/>
  </mergeCells>
  <phoneticPr fontId="2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>
    <oddHeader>&amp;C&amp;"Arial,Fett"&amp;20Vorbereitung auf einen Marathon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Marathon_TP_Rhone_Runners</vt:lpstr>
    </vt:vector>
  </TitlesOfParts>
  <Company>Kantonale Steuerverwaltung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 Albrecht</dc:creator>
  <cp:lastModifiedBy>Fernando Albrecht</cp:lastModifiedBy>
  <cp:lastPrinted>2008-06-20T13:12:12Z</cp:lastPrinted>
  <dcterms:created xsi:type="dcterms:W3CDTF">2007-10-07T13:45:55Z</dcterms:created>
  <dcterms:modified xsi:type="dcterms:W3CDTF">2024-02-17T11:04:55Z</dcterms:modified>
</cp:coreProperties>
</file>