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re\Downloads\"/>
    </mc:Choice>
  </mc:AlternateContent>
  <bookViews>
    <workbookView xWindow="0" yWindow="0" windowWidth="23040" windowHeight="7752"/>
  </bookViews>
  <sheets>
    <sheet name="Marathon_TP_Rhone_Runner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6" i="1" l="1"/>
  <c r="C4" i="1" l="1"/>
  <c r="H39" i="1"/>
  <c r="Z17" i="1" s="1"/>
  <c r="C6" i="1"/>
  <c r="A30" i="1" s="1"/>
  <c r="A31" i="1" s="1"/>
  <c r="A32" i="1" s="1"/>
  <c r="A33" i="1" s="1"/>
  <c r="A34" i="1" s="1"/>
  <c r="A35" i="1" s="1"/>
  <c r="A36" i="1" s="1"/>
  <c r="A44" i="1" s="1"/>
  <c r="A45" i="1" s="1"/>
  <c r="A46" i="1" s="1"/>
  <c r="A47" i="1" s="1"/>
  <c r="A48" i="1" s="1"/>
  <c r="A49" i="1" s="1"/>
  <c r="A50" i="1" s="1"/>
  <c r="A61" i="1" s="1"/>
  <c r="A62" i="1" s="1"/>
  <c r="A63" i="1" s="1"/>
  <c r="A64" i="1" s="1"/>
  <c r="A65" i="1" s="1"/>
  <c r="A66" i="1" s="1"/>
  <c r="A67" i="1" s="1"/>
  <c r="A79" i="1" s="1"/>
  <c r="A80" i="1" s="1"/>
  <c r="A81" i="1" s="1"/>
  <c r="A82" i="1" s="1"/>
  <c r="A83" i="1" s="1"/>
  <c r="A84" i="1" s="1"/>
  <c r="A85" i="1" s="1"/>
  <c r="A96" i="1" s="1"/>
  <c r="A97" i="1" s="1"/>
  <c r="A98" i="1" s="1"/>
  <c r="A99" i="1" s="1"/>
  <c r="A100" i="1" s="1"/>
  <c r="A101" i="1" s="1"/>
  <c r="A102" i="1" s="1"/>
  <c r="A114" i="1" s="1"/>
  <c r="A115" i="1" s="1"/>
  <c r="A116" i="1" s="1"/>
  <c r="A117" i="1" s="1"/>
  <c r="A118" i="1" s="1"/>
  <c r="A119" i="1" s="1"/>
  <c r="A120" i="1" s="1"/>
  <c r="A131" i="1" s="1"/>
  <c r="A132" i="1" s="1"/>
  <c r="A133" i="1" s="1"/>
  <c r="A134" i="1" s="1"/>
  <c r="A135" i="1" s="1"/>
  <c r="A136" i="1" s="1"/>
  <c r="A137" i="1" s="1"/>
  <c r="A149" i="1" s="1"/>
  <c r="A150" i="1" s="1"/>
  <c r="A151" i="1" s="1"/>
  <c r="A152" i="1" s="1"/>
  <c r="A153" i="1" s="1"/>
  <c r="A154" i="1" s="1"/>
  <c r="A155" i="1" s="1"/>
  <c r="A166" i="1" s="1"/>
  <c r="A167" i="1" s="1"/>
  <c r="A168" i="1" s="1"/>
  <c r="A169" i="1" s="1"/>
  <c r="A170" i="1" s="1"/>
  <c r="A171" i="1" s="1"/>
  <c r="A172" i="1" s="1"/>
  <c r="A184" i="1" s="1"/>
  <c r="A185" i="1" s="1"/>
  <c r="A186" i="1" s="1"/>
  <c r="A187" i="1" s="1"/>
  <c r="A188" i="1" s="1"/>
  <c r="A189" i="1" s="1"/>
  <c r="A190" i="1" s="1"/>
  <c r="A201" i="1" s="1"/>
  <c r="A202" i="1" s="1"/>
  <c r="A203" i="1" s="1"/>
  <c r="A204" i="1" s="1"/>
  <c r="A205" i="1" s="1"/>
  <c r="A206" i="1" s="1"/>
  <c r="A207" i="1" s="1"/>
  <c r="A219" i="1" s="1"/>
  <c r="A220" i="1" s="1"/>
  <c r="A221" i="1" s="1"/>
  <c r="A222" i="1" s="1"/>
  <c r="A223" i="1" s="1"/>
  <c r="A224" i="1" s="1"/>
  <c r="A225" i="1" s="1"/>
  <c r="C11" i="1"/>
  <c r="E11" i="1" s="1"/>
  <c r="J12" i="1"/>
  <c r="C12" i="1" s="1"/>
  <c r="K12" i="1"/>
  <c r="L12" i="1"/>
  <c r="C17" i="1" s="1"/>
  <c r="M12" i="1"/>
  <c r="C15" i="1" s="1"/>
  <c r="J13" i="1"/>
  <c r="C21" i="1" s="1"/>
  <c r="K13" i="1"/>
  <c r="L13" i="1"/>
  <c r="C22" i="1" s="1"/>
  <c r="E22" i="1" s="1"/>
  <c r="M13" i="1"/>
  <c r="C14" i="1"/>
  <c r="E14" i="1" s="1"/>
  <c r="J14" i="1"/>
  <c r="K14" i="1"/>
  <c r="L14" i="1"/>
  <c r="C18" i="1" s="1"/>
  <c r="M14" i="1"/>
  <c r="J15" i="1"/>
  <c r="K15" i="1"/>
  <c r="C13" i="1" s="1"/>
  <c r="E13" i="1" s="1"/>
  <c r="L15" i="1"/>
  <c r="M15" i="1"/>
  <c r="J16" i="1"/>
  <c r="K16" i="1"/>
  <c r="L16" i="1"/>
  <c r="M16" i="1"/>
  <c r="J17" i="1"/>
  <c r="K17" i="1"/>
  <c r="L17" i="1"/>
  <c r="M17" i="1"/>
  <c r="C23" i="1"/>
  <c r="E202" i="1" s="1"/>
  <c r="E23" i="1"/>
  <c r="D30" i="1"/>
  <c r="E30" i="1"/>
  <c r="F30" i="1"/>
  <c r="I30" i="1"/>
  <c r="D31" i="1"/>
  <c r="F31" i="1"/>
  <c r="I31" i="1"/>
  <c r="D32" i="1"/>
  <c r="I32" i="1"/>
  <c r="D33" i="1"/>
  <c r="F33" i="1"/>
  <c r="I33" i="1"/>
  <c r="D34" i="1"/>
  <c r="E34" i="1"/>
  <c r="F34" i="1"/>
  <c r="I34" i="1"/>
  <c r="D35" i="1"/>
  <c r="I35" i="1"/>
  <c r="D36" i="1"/>
  <c r="I36" i="1"/>
  <c r="D44" i="1"/>
  <c r="F44" i="1"/>
  <c r="I44" i="1"/>
  <c r="D45" i="1"/>
  <c r="E45" i="1"/>
  <c r="F45" i="1"/>
  <c r="I45" i="1"/>
  <c r="D46" i="1"/>
  <c r="I46" i="1"/>
  <c r="D47" i="1"/>
  <c r="F47" i="1"/>
  <c r="I47" i="1"/>
  <c r="D48" i="1"/>
  <c r="E48" i="1"/>
  <c r="F48" i="1"/>
  <c r="I48" i="1"/>
  <c r="D49" i="1"/>
  <c r="E49" i="1"/>
  <c r="F49" i="1"/>
  <c r="I49" i="1"/>
  <c r="D50" i="1"/>
  <c r="F50" i="1"/>
  <c r="I50" i="1"/>
  <c r="H53" i="1"/>
  <c r="AA17" i="1" s="1"/>
  <c r="D61" i="1"/>
  <c r="E61" i="1"/>
  <c r="I61" i="1"/>
  <c r="D62" i="1"/>
  <c r="F62" i="1"/>
  <c r="I62" i="1"/>
  <c r="D63" i="1"/>
  <c r="F63" i="1"/>
  <c r="I63" i="1"/>
  <c r="D64" i="1"/>
  <c r="E64" i="1"/>
  <c r="F64" i="1"/>
  <c r="I64" i="1"/>
  <c r="D65" i="1"/>
  <c r="E65" i="1"/>
  <c r="F65" i="1"/>
  <c r="I65" i="1"/>
  <c r="D66" i="1"/>
  <c r="I66" i="1"/>
  <c r="D67" i="1"/>
  <c r="F67" i="1"/>
  <c r="I67" i="1"/>
  <c r="H70" i="1"/>
  <c r="AB17" i="1" s="1"/>
  <c r="D79" i="1"/>
  <c r="E79" i="1"/>
  <c r="F79" i="1"/>
  <c r="I79" i="1"/>
  <c r="D80" i="1"/>
  <c r="I80" i="1"/>
  <c r="D81" i="1"/>
  <c r="F81" i="1"/>
  <c r="I81" i="1"/>
  <c r="D82" i="1"/>
  <c r="I82" i="1"/>
  <c r="D83" i="1"/>
  <c r="E83" i="1"/>
  <c r="F83" i="1"/>
  <c r="I83" i="1"/>
  <c r="D84" i="1"/>
  <c r="I84" i="1"/>
  <c r="D85" i="1"/>
  <c r="F85" i="1"/>
  <c r="I85" i="1"/>
  <c r="H88" i="1"/>
  <c r="AC17" i="1" s="1"/>
  <c r="D96" i="1"/>
  <c r="E96" i="1"/>
  <c r="F96" i="1"/>
  <c r="I96" i="1"/>
  <c r="D97" i="1"/>
  <c r="F97" i="1"/>
  <c r="I97" i="1"/>
  <c r="D98" i="1"/>
  <c r="F98" i="1"/>
  <c r="I98" i="1"/>
  <c r="D99" i="1"/>
  <c r="F99" i="1"/>
  <c r="I99" i="1"/>
  <c r="D100" i="1"/>
  <c r="E100" i="1"/>
  <c r="I100" i="1"/>
  <c r="D101" i="1"/>
  <c r="I101" i="1"/>
  <c r="D102" i="1"/>
  <c r="F102" i="1"/>
  <c r="I102" i="1"/>
  <c r="H105" i="1"/>
  <c r="AD17" i="1" s="1"/>
  <c r="D114" i="1"/>
  <c r="E114" i="1"/>
  <c r="F114" i="1"/>
  <c r="I114" i="1"/>
  <c r="F115" i="1"/>
  <c r="I115" i="1"/>
  <c r="D116" i="1"/>
  <c r="F116" i="1"/>
  <c r="I116" i="1"/>
  <c r="D117" i="1"/>
  <c r="F117" i="1"/>
  <c r="I117" i="1"/>
  <c r="D118" i="1"/>
  <c r="I118" i="1"/>
  <c r="D119" i="1"/>
  <c r="I119" i="1"/>
  <c r="D120" i="1"/>
  <c r="F120" i="1"/>
  <c r="I120" i="1"/>
  <c r="H123" i="1"/>
  <c r="AE17" i="1" s="1"/>
  <c r="D131" i="1"/>
  <c r="E131" i="1"/>
  <c r="F131" i="1"/>
  <c r="I131" i="1"/>
  <c r="I132" i="1"/>
  <c r="D133" i="1"/>
  <c r="I133" i="1"/>
  <c r="D134" i="1"/>
  <c r="F134" i="1"/>
  <c r="I134" i="1"/>
  <c r="D135" i="1"/>
  <c r="E135" i="1"/>
  <c r="F135" i="1"/>
  <c r="I135" i="1"/>
  <c r="D136" i="1"/>
  <c r="I136" i="1"/>
  <c r="D137" i="1"/>
  <c r="E137" i="1"/>
  <c r="I137" i="1"/>
  <c r="H140" i="1"/>
  <c r="AF17" i="1" s="1"/>
  <c r="D149" i="1"/>
  <c r="E149" i="1"/>
  <c r="F149" i="1"/>
  <c r="I149" i="1"/>
  <c r="D150" i="1"/>
  <c r="F150" i="1"/>
  <c r="I150" i="1"/>
  <c r="F151" i="1"/>
  <c r="I151" i="1"/>
  <c r="D152" i="1"/>
  <c r="F152" i="1"/>
  <c r="I152" i="1"/>
  <c r="D153" i="1"/>
  <c r="E153" i="1"/>
  <c r="F153" i="1"/>
  <c r="I153" i="1"/>
  <c r="D154" i="1"/>
  <c r="I154" i="1"/>
  <c r="D155" i="1"/>
  <c r="F155" i="1"/>
  <c r="I155" i="1"/>
  <c r="H158" i="1"/>
  <c r="AG17" i="1" s="1"/>
  <c r="D166" i="1"/>
  <c r="E166" i="1"/>
  <c r="F166" i="1"/>
  <c r="I166" i="1"/>
  <c r="D167" i="1"/>
  <c r="F167" i="1"/>
  <c r="I167" i="1"/>
  <c r="D168" i="1"/>
  <c r="F168" i="1"/>
  <c r="I168" i="1"/>
  <c r="D169" i="1"/>
  <c r="F169" i="1"/>
  <c r="I169" i="1"/>
  <c r="D170" i="1"/>
  <c r="E170" i="1"/>
  <c r="F170" i="1"/>
  <c r="I170" i="1"/>
  <c r="D171" i="1"/>
  <c r="I171" i="1"/>
  <c r="D172" i="1"/>
  <c r="F172" i="1"/>
  <c r="I172" i="1"/>
  <c r="H175" i="1"/>
  <c r="AH17" i="1" s="1"/>
  <c r="D184" i="1"/>
  <c r="E184" i="1"/>
  <c r="F184" i="1"/>
  <c r="I184" i="1"/>
  <c r="D185" i="1"/>
  <c r="F185" i="1"/>
  <c r="I185" i="1"/>
  <c r="D186" i="1"/>
  <c r="F186" i="1"/>
  <c r="I186" i="1"/>
  <c r="D187" i="1"/>
  <c r="F187" i="1"/>
  <c r="I187" i="1"/>
  <c r="D188" i="1"/>
  <c r="I188" i="1"/>
  <c r="D189" i="1"/>
  <c r="I189" i="1"/>
  <c r="D190" i="1"/>
  <c r="F190" i="1"/>
  <c r="I190" i="1"/>
  <c r="H193" i="1"/>
  <c r="D201" i="1"/>
  <c r="E201" i="1"/>
  <c r="F201" i="1"/>
  <c r="I201" i="1"/>
  <c r="D202" i="1"/>
  <c r="F202" i="1"/>
  <c r="I202" i="1"/>
  <c r="D203" i="1"/>
  <c r="F203" i="1"/>
  <c r="I203" i="1"/>
  <c r="D204" i="1"/>
  <c r="F204" i="1"/>
  <c r="I204" i="1"/>
  <c r="D205" i="1"/>
  <c r="E205" i="1"/>
  <c r="F205" i="1"/>
  <c r="I205" i="1"/>
  <c r="D206" i="1"/>
  <c r="F206" i="1"/>
  <c r="I206" i="1"/>
  <c r="D207" i="1"/>
  <c r="F207" i="1"/>
  <c r="I207" i="1"/>
  <c r="H210" i="1"/>
  <c r="AJ17" i="1" s="1"/>
  <c r="D219" i="1"/>
  <c r="E219" i="1"/>
  <c r="F219" i="1"/>
  <c r="I219" i="1"/>
  <c r="D220" i="1"/>
  <c r="F220" i="1"/>
  <c r="I220" i="1"/>
  <c r="D221" i="1"/>
  <c r="F221" i="1"/>
  <c r="I221" i="1"/>
  <c r="D222" i="1"/>
  <c r="E222" i="1"/>
  <c r="F222" i="1"/>
  <c r="I222" i="1"/>
  <c r="D223" i="1"/>
  <c r="E223" i="1"/>
  <c r="F223" i="1"/>
  <c r="I223" i="1"/>
  <c r="D224" i="1"/>
  <c r="I224" i="1"/>
  <c r="D225" i="1"/>
  <c r="E225" i="1"/>
  <c r="H228" i="1"/>
  <c r="AK17" i="1" s="1"/>
  <c r="H232" i="1"/>
  <c r="H234" i="1"/>
  <c r="E237" i="1"/>
  <c r="B239" i="1"/>
  <c r="D140" i="1" l="1"/>
  <c r="AF16" i="1" s="1"/>
  <c r="D123" i="1"/>
  <c r="AE16" i="1" s="1"/>
  <c r="E185" i="1"/>
  <c r="E167" i="1"/>
  <c r="D88" i="1"/>
  <c r="AC16" i="1" s="1"/>
  <c r="D105" i="1"/>
  <c r="AD16" i="1" s="1"/>
  <c r="E99" i="1"/>
  <c r="D193" i="1"/>
  <c r="E117" i="1"/>
  <c r="E12" i="1"/>
  <c r="E169" i="1"/>
  <c r="E35" i="1"/>
  <c r="E66" i="1"/>
  <c r="E15" i="1"/>
  <c r="E119" i="1"/>
  <c r="C16" i="1"/>
  <c r="E47" i="1"/>
  <c r="E101" i="1"/>
  <c r="D158" i="1"/>
  <c r="AG16" i="1" s="1"/>
  <c r="C10" i="1"/>
  <c r="E187" i="1"/>
  <c r="E152" i="1"/>
  <c r="E151" i="1"/>
  <c r="D175" i="1"/>
  <c r="E134" i="1"/>
  <c r="D53" i="1"/>
  <c r="AA16" i="1" s="1"/>
  <c r="D39" i="1"/>
  <c r="E204" i="1"/>
  <c r="D228" i="1"/>
  <c r="AK16" i="1" s="1"/>
  <c r="D210" i="1"/>
  <c r="AJ16" i="1" s="1"/>
  <c r="E132" i="1"/>
  <c r="E115" i="1"/>
  <c r="E97" i="1"/>
  <c r="D70" i="1"/>
  <c r="AB16" i="1" s="1"/>
  <c r="E33" i="1"/>
  <c r="Z16" i="1"/>
  <c r="E50" i="1"/>
  <c r="E102" i="1"/>
  <c r="E190" i="1"/>
  <c r="E17" i="1"/>
  <c r="E36" i="1"/>
  <c r="E120" i="1"/>
  <c r="E221" i="1"/>
  <c r="E85" i="1"/>
  <c r="E172" i="1"/>
  <c r="E207" i="1"/>
  <c r="E224" i="1"/>
  <c r="E44" i="1"/>
  <c r="E136" i="1"/>
  <c r="E155" i="1"/>
  <c r="E203" i="1"/>
  <c r="E220" i="1"/>
  <c r="E21" i="1"/>
  <c r="E31" i="1"/>
  <c r="E62" i="1"/>
  <c r="E32" i="1"/>
  <c r="E63" i="1"/>
  <c r="E82" i="1"/>
  <c r="E116" i="1"/>
  <c r="E188" i="1"/>
  <c r="E206" i="1"/>
  <c r="E46" i="1"/>
  <c r="E18" i="1"/>
  <c r="E98" i="1"/>
  <c r="E118" i="1"/>
  <c r="E150" i="1"/>
  <c r="E168" i="1"/>
  <c r="E186" i="1"/>
  <c r="E133" i="1"/>
  <c r="E67" i="1"/>
  <c r="E80" i="1"/>
  <c r="E84" i="1"/>
  <c r="AI17" i="1"/>
  <c r="H233" i="1"/>
  <c r="AH16" i="1" l="1"/>
  <c r="E10" i="1"/>
  <c r="E81" i="1"/>
  <c r="E233" i="1"/>
  <c r="E235" i="1" s="1"/>
  <c r="E16" i="1"/>
  <c r="E171" i="1"/>
  <c r="E189" i="1"/>
  <c r="E154" i="1"/>
  <c r="E232" i="1"/>
</calcChain>
</file>

<file path=xl/sharedStrings.xml><?xml version="1.0" encoding="utf-8"?>
<sst xmlns="http://schemas.openxmlformats.org/spreadsheetml/2006/main" count="220" uniqueCount="74">
  <si>
    <t>Zielzeit pro Kilometer</t>
  </si>
  <si>
    <t>Marathon Endzeit</t>
  </si>
  <si>
    <t>Angaben für die Trainingseinheiten</t>
  </si>
  <si>
    <t>Zeit pro Km</t>
  </si>
  <si>
    <t>Woche 1</t>
  </si>
  <si>
    <t>Montag</t>
  </si>
  <si>
    <t>Dienstag</t>
  </si>
  <si>
    <t>Mittwoch</t>
  </si>
  <si>
    <t>Donnerstag</t>
  </si>
  <si>
    <t>Freitag</t>
  </si>
  <si>
    <t>Samstag</t>
  </si>
  <si>
    <t>Sonntag</t>
  </si>
  <si>
    <t>Training</t>
  </si>
  <si>
    <t>Vorgabe</t>
  </si>
  <si>
    <t>Effektiv</t>
  </si>
  <si>
    <t>Bemerkungen</t>
  </si>
  <si>
    <t>Pause</t>
  </si>
  <si>
    <t>10*30'' schnell/langsam, 15' Ext. DL, 3 Serien</t>
  </si>
  <si>
    <t>"Pause"</t>
  </si>
  <si>
    <t>10 Km TDL</t>
  </si>
  <si>
    <t>10 Km TDL Minus</t>
  </si>
  <si>
    <t>15 Km TDL</t>
  </si>
  <si>
    <t>15 km TDL Minus</t>
  </si>
  <si>
    <t>Total Kilometer</t>
  </si>
  <si>
    <t>Gelaufene Kilometer pro Woche</t>
  </si>
  <si>
    <t xml:space="preserve">Regenerativer Dauerlauf </t>
  </si>
  <si>
    <t>Alternatives Training</t>
  </si>
  <si>
    <t>Datum des Marathons</t>
  </si>
  <si>
    <t>Beginn des Marathontrainings</t>
  </si>
  <si>
    <t>Zeit/Km</t>
  </si>
  <si>
    <t>Woche 2</t>
  </si>
  <si>
    <t>Woche 3</t>
  </si>
  <si>
    <t>Woche 5</t>
  </si>
  <si>
    <t>Woche 6</t>
  </si>
  <si>
    <t>Woche 7</t>
  </si>
  <si>
    <t>Woche 9</t>
  </si>
  <si>
    <t>Woche 10</t>
  </si>
  <si>
    <t>Gelaufene Kilometer im Trainingszyklus</t>
  </si>
  <si>
    <t>Anzahl Trainings im Trainingszyklus</t>
  </si>
  <si>
    <t>Vorgabe für den Marathon</t>
  </si>
  <si>
    <t>Wettkampf</t>
  </si>
  <si>
    <t>Km/Std</t>
  </si>
  <si>
    <t>Zügiger Dauerlauf</t>
  </si>
  <si>
    <t>6*1000 Meter, 2' Gehpause</t>
  </si>
  <si>
    <t>5 * 2000, 3' Gehpause</t>
  </si>
  <si>
    <t>3*4000; 3* 5000; 3* 6000</t>
  </si>
  <si>
    <t>26 Km bis 36 Km aufsteigend (+2 pro Woche)</t>
  </si>
  <si>
    <t>wie 6 am Schluss 2-6 Km im Marathontempo</t>
  </si>
  <si>
    <t>Dauerlauf locker</t>
  </si>
  <si>
    <t>Durchschnittskilometer pro Woche</t>
  </si>
  <si>
    <t>Anzahl Long Jogs</t>
  </si>
  <si>
    <t>Training für einen Marathon</t>
  </si>
  <si>
    <t>Recovery</t>
  </si>
  <si>
    <t>Woche 4 - Recovery</t>
  </si>
  <si>
    <t>Woche 8 - Recovery</t>
  </si>
  <si>
    <t>Woche 12 - Tapering 2</t>
  </si>
  <si>
    <t>Woche 11 - Tapering 1</t>
  </si>
  <si>
    <t>3*1km, 2*2km, 1*3km</t>
  </si>
  <si>
    <t>Soll km</t>
  </si>
  <si>
    <t>Ist km</t>
  </si>
  <si>
    <t>6x1km</t>
  </si>
  <si>
    <t>20x400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</si>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</sst>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hh:mm:ss;@"/>
    <numFmt numFmtId="165" formatCode="dd/mm/yy;@"/>
    <numFmt numFmtId="166" formatCode="_ * #,##0_ ;_ * \-#,##0_ ;_ * &quot;-&quot;??_ ;_ @_ 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7FF97"/>
        <bgColor indexed="64"/>
      </patternFill>
    </fill>
    <fill>
      <patternFill patternType="solid">
        <fgColor rgb="FF00FA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0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3" fillId="0" borderId="11" xfId="0" applyFont="1" applyBorder="1"/>
    <xf numFmtId="0" fontId="0" fillId="0" borderId="13" xfId="0" applyBorder="1"/>
    <xf numFmtId="0" fontId="0" fillId="0" borderId="19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3" fillId="0" borderId="0" xfId="0" applyNumberFormat="1" applyFont="1"/>
    <xf numFmtId="10" fontId="0" fillId="0" borderId="0" xfId="0" applyNumberFormat="1"/>
    <xf numFmtId="1" fontId="0" fillId="0" borderId="0" xfId="0" applyNumberFormat="1"/>
    <xf numFmtId="0" fontId="0" fillId="0" borderId="14" xfId="0" applyBorder="1"/>
    <xf numFmtId="0" fontId="0" fillId="0" borderId="20" xfId="0" applyBorder="1"/>
    <xf numFmtId="0" fontId="0" fillId="0" borderId="10" xfId="0" applyBorder="1"/>
    <xf numFmtId="0" fontId="0" fillId="0" borderId="2" xfId="0" applyBorder="1"/>
    <xf numFmtId="0" fontId="3" fillId="0" borderId="12" xfId="0" applyFont="1" applyBorder="1"/>
    <xf numFmtId="0" fontId="3" fillId="0" borderId="8" xfId="0" applyFont="1" applyBorder="1"/>
    <xf numFmtId="0" fontId="0" fillId="0" borderId="4" xfId="0" applyBorder="1"/>
    <xf numFmtId="0" fontId="0" fillId="0" borderId="6" xfId="0" applyBorder="1"/>
    <xf numFmtId="0" fontId="5" fillId="0" borderId="0" xfId="0" applyFont="1" applyAlignment="1">
      <alignment horizontal="center"/>
    </xf>
    <xf numFmtId="165" fontId="3" fillId="2" borderId="0" xfId="0" applyNumberFormat="1" applyFont="1" applyFill="1"/>
    <xf numFmtId="164" fontId="3" fillId="2" borderId="0" xfId="0" applyNumberFormat="1" applyFont="1" applyFill="1"/>
    <xf numFmtId="0" fontId="0" fillId="2" borderId="0" xfId="0" applyFill="1"/>
    <xf numFmtId="0" fontId="0" fillId="2" borderId="24" xfId="0" applyFill="1" applyBorder="1"/>
    <xf numFmtId="0" fontId="0" fillId="2" borderId="13" xfId="0" applyFill="1" applyBorder="1"/>
    <xf numFmtId="0" fontId="3" fillId="2" borderId="24" xfId="0" applyFont="1" applyFill="1" applyBorder="1"/>
    <xf numFmtId="0" fontId="6" fillId="2" borderId="0" xfId="0" applyFont="1" applyFill="1"/>
    <xf numFmtId="2" fontId="0" fillId="2" borderId="13" xfId="0" applyNumberFormat="1" applyFill="1" applyBorder="1"/>
    <xf numFmtId="0" fontId="3" fillId="2" borderId="25" xfId="0" applyFont="1" applyFill="1" applyBorder="1"/>
    <xf numFmtId="0" fontId="6" fillId="2" borderId="26" xfId="0" applyFont="1" applyFill="1" applyBorder="1"/>
    <xf numFmtId="164" fontId="3" fillId="2" borderId="26" xfId="0" applyNumberFormat="1" applyFont="1" applyFill="1" applyBorder="1"/>
    <xf numFmtId="0" fontId="0" fillId="2" borderId="26" xfId="0" applyFill="1" applyBorder="1"/>
    <xf numFmtId="0" fontId="0" fillId="2" borderId="11" xfId="0" applyFill="1" applyBorder="1"/>
    <xf numFmtId="0" fontId="0" fillId="2" borderId="27" xfId="0" applyFill="1" applyBorder="1"/>
    <xf numFmtId="0" fontId="4" fillId="2" borderId="28" xfId="0" applyFont="1" applyFill="1" applyBorder="1"/>
    <xf numFmtId="0" fontId="4" fillId="2" borderId="29" xfId="0" applyFont="1" applyFill="1" applyBorder="1"/>
    <xf numFmtId="165" fontId="2" fillId="2" borderId="21" xfId="0" applyNumberFormat="1" applyFont="1" applyFill="1" applyBorder="1"/>
    <xf numFmtId="0" fontId="0" fillId="2" borderId="15" xfId="0" applyFill="1" applyBorder="1"/>
    <xf numFmtId="0" fontId="0" fillId="2" borderId="16" xfId="0" applyFill="1" applyBorder="1"/>
    <xf numFmtId="164" fontId="0" fillId="2" borderId="16" xfId="0" applyNumberFormat="1" applyFill="1" applyBorder="1"/>
    <xf numFmtId="0" fontId="0" fillId="2" borderId="17" xfId="0" applyFill="1" applyBorder="1"/>
    <xf numFmtId="0" fontId="0" fillId="2" borderId="18" xfId="0" applyFill="1" applyBorder="1"/>
    <xf numFmtId="3" fontId="0" fillId="3" borderId="16" xfId="0" applyNumberFormat="1" applyFill="1" applyBorder="1"/>
    <xf numFmtId="0" fontId="2" fillId="3" borderId="22" xfId="0" applyFont="1" applyFill="1" applyBorder="1"/>
    <xf numFmtId="3" fontId="0" fillId="3" borderId="18" xfId="0" applyNumberFormat="1" applyFill="1" applyBorder="1"/>
    <xf numFmtId="0" fontId="2" fillId="3" borderId="23" xfId="0" applyFont="1" applyFill="1" applyBorder="1"/>
    <xf numFmtId="0" fontId="5" fillId="3" borderId="0" xfId="0" applyFont="1" applyFill="1"/>
    <xf numFmtId="164" fontId="5" fillId="3" borderId="0" xfId="0" applyNumberFormat="1" applyFont="1" applyFill="1"/>
    <xf numFmtId="0" fontId="5" fillId="2" borderId="0" xfId="0" applyFont="1" applyFill="1"/>
    <xf numFmtId="166" fontId="5" fillId="2" borderId="0" xfId="1" applyNumberFormat="1" applyFont="1" applyFill="1" applyAlignment="1">
      <alignment horizontal="left" indent="1"/>
    </xf>
    <xf numFmtId="0" fontId="5" fillId="2" borderId="0" xfId="0" applyFont="1" applyFill="1" applyAlignment="1">
      <alignment horizontal="center"/>
    </xf>
    <xf numFmtId="43" fontId="5" fillId="2" borderId="0" xfId="0" applyNumberFormat="1" applyFont="1" applyFill="1"/>
    <xf numFmtId="164" fontId="5" fillId="2" borderId="0" xfId="0" applyNumberFormat="1" applyFont="1" applyFill="1"/>
    <xf numFmtId="3" fontId="5" fillId="3" borderId="0" xfId="0" applyNumberFormat="1" applyFont="1" applyFill="1"/>
    <xf numFmtId="0" fontId="3" fillId="4" borderId="11" xfId="0" applyFont="1" applyFill="1" applyBorder="1"/>
    <xf numFmtId="1" fontId="4" fillId="2" borderId="0" xfId="0" applyNumberFormat="1" applyFont="1" applyFill="1"/>
    <xf numFmtId="1" fontId="0" fillId="2" borderId="0" xfId="0" applyNumberFormat="1" applyFill="1"/>
    <xf numFmtId="1" fontId="0" fillId="0" borderId="10" xfId="0" applyNumberFormat="1" applyBorder="1"/>
    <xf numFmtId="1" fontId="3" fillId="0" borderId="12" xfId="0" applyNumberFormat="1" applyFont="1" applyBorder="1"/>
    <xf numFmtId="1" fontId="0" fillId="0" borderId="14" xfId="0" applyNumberFormat="1" applyBorder="1"/>
    <xf numFmtId="1" fontId="0" fillId="2" borderId="16" xfId="0" applyNumberFormat="1" applyFill="1" applyBorder="1"/>
    <xf numFmtId="1" fontId="0" fillId="0" borderId="20" xfId="0" applyNumberFormat="1" applyBorder="1"/>
    <xf numFmtId="1" fontId="5" fillId="2" borderId="0" xfId="0" applyNumberFormat="1" applyFont="1" applyFill="1" applyAlignment="1">
      <alignment horizontal="center"/>
    </xf>
    <xf numFmtId="1" fontId="5" fillId="2" borderId="0" xfId="0" applyNumberFormat="1" applyFont="1" applyFill="1"/>
    <xf numFmtId="1" fontId="5" fillId="2" borderId="0" xfId="1" applyNumberFormat="1" applyFont="1" applyFill="1" applyAlignment="1">
      <alignment horizontal="left" indent="1"/>
    </xf>
    <xf numFmtId="1" fontId="7" fillId="0" borderId="0" xfId="0" applyNumberFormat="1" applyFont="1"/>
    <xf numFmtId="0" fontId="11" fillId="0" borderId="0" xfId="0" applyFont="1"/>
    <xf numFmtId="0" fontId="12" fillId="0" borderId="0" xfId="0" applyFont="1"/>
    <xf numFmtId="21" fontId="6" fillId="3" borderId="23" xfId="0" applyNumberFormat="1" applyFont="1" applyFill="1" applyBorder="1" applyAlignment="1">
      <alignment wrapText="1"/>
    </xf>
    <xf numFmtId="164" fontId="11" fillId="0" borderId="0" xfId="0" applyNumberFormat="1" applyFont="1"/>
    <xf numFmtId="0" fontId="9" fillId="0" borderId="0" xfId="0" applyFont="1" applyAlignment="1">
      <alignment horizontal="center"/>
    </xf>
    <xf numFmtId="164" fontId="3" fillId="3" borderId="0" xfId="0" applyNumberFormat="1" applyFont="1" applyFill="1"/>
    <xf numFmtId="165" fontId="3" fillId="3" borderId="0" xfId="0" applyNumberFormat="1" applyFont="1" applyFill="1"/>
  </cellXfs>
  <cellStyles count="3">
    <cellStyle name="Komma" xfId="1" builtinId="3"/>
    <cellStyle name="Komma 2" xfId="2"/>
    <cellStyle name="Standard" xfId="0" builtinId="0"/>
  </cellStyles>
  <dxfs count="0"/>
  <tableStyles count="0" defaultTableStyle="TableStyleMedium2" defaultPivotStyle="PivotStyleLight16"/>
  <colors>
    <mruColors>
      <color rgb="FF97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Anzahl</a:t>
            </a:r>
            <a:r>
              <a:rPr lang="de-CH" baseline="0"/>
              <a:t> KM</a:t>
            </a:r>
            <a:endParaRPr lang="de-CH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18479459020692E-2"/>
          <c:y val="0.17462335216572505"/>
          <c:w val="0.79571935277043437"/>
          <c:h val="0.6314111689428652"/>
        </c:manualLayout>
      </c:layout>
      <c:lineChart>
        <c:grouping val="standard"/>
        <c:varyColors val="0"/>
        <c:ser>
          <c:idx val="0"/>
          <c:order val="0"/>
          <c:tx>
            <c:strRef>
              <c:f>Marathon_TP_Rhone_Runners!$Y$16</c:f>
              <c:strCache>
                <c:ptCount val="1"/>
                <c:pt idx="0">
                  <c:v>Soll km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Marathon_TP_Rhone_Runners!$Z$15:$AK$15</c:f>
              <c:strCache>
                <c:ptCount val="12"/>
                <c:pt idx="0">
                  <c:v>W1</c:v>
                </c:pt>
                <c:pt idx="1">
                  <c:v>W2</c:v>
                </c:pt>
                <c:pt idx="2">
                  <c:v>W3</c:v>
                </c:pt>
                <c:pt idx="3">
                  <c:v>W4</c:v>
                </c:pt>
                <c:pt idx="4">
                  <c:v>W5</c:v>
                </c:pt>
                <c:pt idx="5">
                  <c:v>W6</c:v>
                </c:pt>
                <c:pt idx="6">
                  <c:v>W7</c:v>
                </c:pt>
                <c:pt idx="7">
                  <c:v>W8</c:v>
                </c:pt>
                <c:pt idx="8">
                  <c:v>W9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</c:strCache>
            </c:strRef>
          </c:cat>
          <c:val>
            <c:numRef>
              <c:f>Marathon_TP_Rhone_Runners!$Z$16:$AK$16</c:f>
              <c:numCache>
                <c:formatCode>0</c:formatCode>
                <c:ptCount val="12"/>
                <c:pt idx="0">
                  <c:v>91</c:v>
                </c:pt>
                <c:pt idx="1">
                  <c:v>104</c:v>
                </c:pt>
                <c:pt idx="2">
                  <c:v>116</c:v>
                </c:pt>
                <c:pt idx="3">
                  <c:v>86</c:v>
                </c:pt>
                <c:pt idx="4">
                  <c:v>113</c:v>
                </c:pt>
                <c:pt idx="5">
                  <c:v>120</c:v>
                </c:pt>
                <c:pt idx="6">
                  <c:v>80</c:v>
                </c:pt>
                <c:pt idx="7">
                  <c:v>106</c:v>
                </c:pt>
                <c:pt idx="8">
                  <c:v>117</c:v>
                </c:pt>
                <c:pt idx="9">
                  <c:v>121</c:v>
                </c:pt>
                <c:pt idx="10">
                  <c:v>85</c:v>
                </c:pt>
                <c:pt idx="11">
                  <c:v>78.2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2-4B34-A55F-23BF39C6E774}"/>
            </c:ext>
          </c:extLst>
        </c:ser>
        <c:ser>
          <c:idx val="1"/>
          <c:order val="1"/>
          <c:tx>
            <c:strRef>
              <c:f>Marathon_TP_Rhone_Runners!$Y$17</c:f>
              <c:strCache>
                <c:ptCount val="1"/>
                <c:pt idx="0">
                  <c:v>Ist km</c:v>
                </c:pt>
              </c:strCache>
            </c:strRef>
          </c:tx>
          <c:spPr>
            <a:ln w="28575" cap="rnd">
              <a:solidFill>
                <a:srgbClr val="00FA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Marathon_TP_Rhone_Runners!$Z$15:$AK$15</c:f>
              <c:strCache>
                <c:ptCount val="12"/>
                <c:pt idx="0">
                  <c:v>W1</c:v>
                </c:pt>
                <c:pt idx="1">
                  <c:v>W2</c:v>
                </c:pt>
                <c:pt idx="2">
                  <c:v>W3</c:v>
                </c:pt>
                <c:pt idx="3">
                  <c:v>W4</c:v>
                </c:pt>
                <c:pt idx="4">
                  <c:v>W5</c:v>
                </c:pt>
                <c:pt idx="5">
                  <c:v>W6</c:v>
                </c:pt>
                <c:pt idx="6">
                  <c:v>W7</c:v>
                </c:pt>
                <c:pt idx="7">
                  <c:v>W8</c:v>
                </c:pt>
                <c:pt idx="8">
                  <c:v>W9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</c:strCache>
            </c:strRef>
          </c:cat>
          <c:val>
            <c:numRef>
              <c:f>Marathon_TP_Rhone_Runners!$Z$17:$AK$17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D2-4B34-A55F-23BF39C6E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111311"/>
        <c:axId val="1"/>
      </c:lineChart>
      <c:catAx>
        <c:axId val="496111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111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517980181873927"/>
          <c:y val="0.89199512137254022"/>
          <c:w val="0.26967122530736293"/>
          <c:h val="7.756498658006727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</xdr:colOff>
      <xdr:row>6</xdr:row>
      <xdr:rowOff>15240</xdr:rowOff>
    </xdr:from>
    <xdr:to>
      <xdr:col>16</xdr:col>
      <xdr:colOff>571500</xdr:colOff>
      <xdr:row>23</xdr:row>
      <xdr:rowOff>114300</xdr:rowOff>
    </xdr:to>
    <xdr:graphicFrame macro="">
      <xdr:nvGraphicFramePr>
        <xdr:cNvPr id="1062" name="Diagramm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0"/>
  <sheetViews>
    <sheetView tabSelected="1" workbookViewId="0">
      <selection activeCell="C5" sqref="C5"/>
    </sheetView>
  </sheetViews>
  <sheetFormatPr baseColWidth="10" defaultRowHeight="13.2" x14ac:dyDescent="0.25"/>
  <cols>
    <col min="1" max="1" width="7" bestFit="1" customWidth="1"/>
    <col min="2" max="2" width="32.33203125" bestFit="1" customWidth="1"/>
    <col min="3" max="3" width="10.33203125" customWidth="1"/>
    <col min="4" max="4" width="39.6640625" customWidth="1"/>
    <col min="5" max="5" width="10.6640625" customWidth="1"/>
    <col min="6" max="6" width="10.6640625" style="17" customWidth="1"/>
    <col min="7" max="7" width="8.109375" bestFit="1" customWidth="1"/>
    <col min="8" max="8" width="54.33203125" bestFit="1" customWidth="1"/>
    <col min="9" max="13" width="11.44140625" hidden="1" customWidth="1"/>
    <col min="14" max="14" width="0" hidden="1" customWidth="1"/>
  </cols>
  <sheetData>
    <row r="1" spans="1:37" ht="24.6" x14ac:dyDescent="0.4">
      <c r="A1" s="77" t="s">
        <v>51</v>
      </c>
      <c r="B1" s="77"/>
      <c r="C1" s="77"/>
      <c r="D1" s="77"/>
      <c r="E1" s="77"/>
      <c r="F1" s="77"/>
      <c r="G1" s="77"/>
      <c r="H1" s="77"/>
    </row>
    <row r="2" spans="1:37" ht="6" customHeight="1" x14ac:dyDescent="0.25"/>
    <row r="3" spans="1:37" x14ac:dyDescent="0.25">
      <c r="B3" s="2" t="s">
        <v>0</v>
      </c>
      <c r="C3" s="78">
        <v>3.8194444444444443E-3</v>
      </c>
      <c r="D3" s="1"/>
      <c r="E3" s="1"/>
      <c r="G3" s="1"/>
      <c r="J3" s="1">
        <v>5.7870370370370366E-5</v>
      </c>
      <c r="K3" s="1">
        <v>2.3148148148148146E-4</v>
      </c>
      <c r="L3" s="1">
        <v>1.1574074074074073E-3</v>
      </c>
      <c r="M3" s="1">
        <v>6.9444444444444447E-4</v>
      </c>
    </row>
    <row r="4" spans="1:37" x14ac:dyDescent="0.25">
      <c r="B4" s="2" t="s">
        <v>1</v>
      </c>
      <c r="C4" s="28">
        <f>C3*42.195</f>
        <v>0.16116145833333334</v>
      </c>
      <c r="D4" s="1"/>
      <c r="E4" s="76"/>
      <c r="F4" s="1"/>
      <c r="G4" s="1"/>
      <c r="H4" s="1"/>
      <c r="J4" s="1">
        <v>2.5462962962962961E-4</v>
      </c>
      <c r="K4" s="1">
        <v>1.7361111111111112E-4</v>
      </c>
      <c r="L4" s="1">
        <v>1.3888888888888889E-4</v>
      </c>
      <c r="M4" s="1">
        <v>6.9444444444444447E-4</v>
      </c>
    </row>
    <row r="5" spans="1:37" x14ac:dyDescent="0.25">
      <c r="B5" s="2" t="s">
        <v>27</v>
      </c>
      <c r="C5" s="79">
        <v>45193</v>
      </c>
      <c r="D5" s="1"/>
      <c r="E5" s="1"/>
      <c r="G5" s="1"/>
      <c r="J5" s="1"/>
      <c r="K5" s="1"/>
      <c r="L5" s="1">
        <v>5.7870370370370378E-4</v>
      </c>
      <c r="M5" s="1"/>
    </row>
    <row r="6" spans="1:37" x14ac:dyDescent="0.25">
      <c r="B6" s="2" t="s">
        <v>28</v>
      </c>
      <c r="C6" s="27">
        <f>C5-83</f>
        <v>45110</v>
      </c>
      <c r="J6" s="1">
        <v>0</v>
      </c>
      <c r="K6" s="1">
        <v>1.1574074074074073E-4</v>
      </c>
    </row>
    <row r="7" spans="1:37" ht="5.25" customHeight="1" x14ac:dyDescent="0.25">
      <c r="B7" s="2"/>
      <c r="J7" s="1"/>
    </row>
    <row r="8" spans="1:37" x14ac:dyDescent="0.25">
      <c r="A8" s="40"/>
      <c r="B8" s="41" t="s">
        <v>2</v>
      </c>
      <c r="C8" s="41" t="s">
        <v>3</v>
      </c>
      <c r="D8" s="41" t="s">
        <v>23</v>
      </c>
      <c r="E8" s="42" t="s">
        <v>41</v>
      </c>
      <c r="F8" s="62"/>
      <c r="J8" s="1">
        <v>4.1666666666666664E-2</v>
      </c>
    </row>
    <row r="9" spans="1:37" ht="2.25" customHeight="1" x14ac:dyDescent="0.25">
      <c r="A9" s="30"/>
      <c r="B9" s="29"/>
      <c r="C9" s="29"/>
      <c r="D9" s="29"/>
      <c r="E9" s="31"/>
      <c r="F9" s="63"/>
    </row>
    <row r="10" spans="1:37" x14ac:dyDescent="0.25">
      <c r="A10" s="32">
        <v>1</v>
      </c>
      <c r="B10" s="33" t="s">
        <v>19</v>
      </c>
      <c r="C10" s="28">
        <f>C3-(C3*J12)</f>
        <v>3.7615740740740739E-3</v>
      </c>
      <c r="D10" s="29">
        <v>16</v>
      </c>
      <c r="E10" s="34">
        <f>$J$8/C10</f>
        <v>11.076923076923077</v>
      </c>
      <c r="F10" s="63"/>
      <c r="G10" s="1"/>
    </row>
    <row r="11" spans="1:37" x14ac:dyDescent="0.25">
      <c r="A11" s="32">
        <v>2</v>
      </c>
      <c r="B11" s="33" t="s">
        <v>20</v>
      </c>
      <c r="C11" s="28">
        <f>C3-J6</f>
        <v>3.8194444444444443E-3</v>
      </c>
      <c r="D11" s="29">
        <v>16</v>
      </c>
      <c r="E11" s="34">
        <f t="shared" ref="E11:E23" si="0">$J$8/C11</f>
        <v>10.909090909090908</v>
      </c>
      <c r="F11" s="63"/>
      <c r="G11" s="1"/>
    </row>
    <row r="12" spans="1:37" x14ac:dyDescent="0.25">
      <c r="A12" s="32">
        <v>3</v>
      </c>
      <c r="B12" s="33" t="s">
        <v>21</v>
      </c>
      <c r="C12" s="28">
        <f>C3+(C3*J12)</f>
        <v>3.8773148148148148E-3</v>
      </c>
      <c r="D12" s="29">
        <v>20</v>
      </c>
      <c r="E12" s="34">
        <f t="shared" si="0"/>
        <v>10.746268656716417</v>
      </c>
      <c r="F12" s="63"/>
      <c r="G12" s="1"/>
      <c r="J12" s="16">
        <f>J3/$C$3</f>
        <v>1.515151515151515E-2</v>
      </c>
      <c r="K12" s="16">
        <f>K3/$C$3</f>
        <v>6.0606060606060601E-2</v>
      </c>
      <c r="L12" s="16">
        <f>L3/$C$3</f>
        <v>0.30303030303030304</v>
      </c>
      <c r="M12" s="16">
        <f>M3/$C$3</f>
        <v>0.18181818181818182</v>
      </c>
    </row>
    <row r="13" spans="1:37" x14ac:dyDescent="0.25">
      <c r="A13" s="32">
        <v>4</v>
      </c>
      <c r="B13" s="33" t="s">
        <v>22</v>
      </c>
      <c r="C13" s="28">
        <f>C3+(C3*K15)</f>
        <v>3.9351851851851848E-3</v>
      </c>
      <c r="D13" s="29">
        <v>20</v>
      </c>
      <c r="E13" s="34">
        <f t="shared" si="0"/>
        <v>10.588235294117647</v>
      </c>
      <c r="F13" s="63"/>
      <c r="G13" s="1"/>
      <c r="J13" s="16">
        <f t="shared" ref="J13:M17" si="1">J4/$C$3</f>
        <v>6.6666666666666666E-2</v>
      </c>
      <c r="K13" s="16">
        <f t="shared" si="1"/>
        <v>4.5454545454545456E-2</v>
      </c>
      <c r="L13" s="16">
        <f t="shared" si="1"/>
        <v>3.6363636363636362E-2</v>
      </c>
      <c r="M13" s="16">
        <f t="shared" si="1"/>
        <v>0.18181818181818182</v>
      </c>
    </row>
    <row r="14" spans="1:37" x14ac:dyDescent="0.25">
      <c r="A14" s="32">
        <v>5</v>
      </c>
      <c r="B14" s="33" t="s">
        <v>42</v>
      </c>
      <c r="C14" s="28">
        <f>C3+(C3*K12)</f>
        <v>4.0509259259259257E-3</v>
      </c>
      <c r="D14" s="29">
        <v>15</v>
      </c>
      <c r="E14" s="34">
        <f t="shared" si="0"/>
        <v>10.285714285714286</v>
      </c>
      <c r="F14" s="63"/>
      <c r="G14" s="1"/>
      <c r="J14" s="16">
        <f t="shared" si="1"/>
        <v>0</v>
      </c>
      <c r="K14" s="16">
        <f t="shared" si="1"/>
        <v>0</v>
      </c>
      <c r="L14" s="16">
        <f t="shared" si="1"/>
        <v>0.15151515151515155</v>
      </c>
      <c r="M14" s="16">
        <f t="shared" si="1"/>
        <v>0</v>
      </c>
    </row>
    <row r="15" spans="1:37" x14ac:dyDescent="0.25">
      <c r="A15" s="32">
        <v>6</v>
      </c>
      <c r="B15" s="33" t="s">
        <v>46</v>
      </c>
      <c r="C15" s="28">
        <f>C3+(C3*M12)</f>
        <v>4.5138888888888885E-3</v>
      </c>
      <c r="D15" s="29">
        <v>30</v>
      </c>
      <c r="E15" s="34">
        <f t="shared" si="0"/>
        <v>9.2307692307692317</v>
      </c>
      <c r="F15" s="63"/>
      <c r="G15" s="1"/>
      <c r="J15" s="16">
        <f t="shared" si="1"/>
        <v>0</v>
      </c>
      <c r="K15" s="16">
        <f t="shared" si="1"/>
        <v>3.03030303030303E-2</v>
      </c>
      <c r="L15" s="16">
        <f t="shared" si="1"/>
        <v>0</v>
      </c>
      <c r="M15" s="16">
        <f t="shared" si="1"/>
        <v>0</v>
      </c>
      <c r="Z15" t="s">
        <v>62</v>
      </c>
      <c r="AA15" t="s">
        <v>63</v>
      </c>
      <c r="AB15" t="s">
        <v>64</v>
      </c>
      <c r="AC15" t="s">
        <v>65</v>
      </c>
      <c r="AD15" t="s">
        <v>66</v>
      </c>
      <c r="AE15" t="s">
        <v>67</v>
      </c>
      <c r="AF15" t="s">
        <v>68</v>
      </c>
      <c r="AG15" t="s">
        <v>69</v>
      </c>
      <c r="AH15" t="s">
        <v>70</v>
      </c>
      <c r="AI15" t="s">
        <v>71</v>
      </c>
      <c r="AJ15" t="s">
        <v>72</v>
      </c>
      <c r="AK15" t="s">
        <v>73</v>
      </c>
    </row>
    <row r="16" spans="1:37" x14ac:dyDescent="0.25">
      <c r="A16" s="32">
        <v>7</v>
      </c>
      <c r="B16" s="33" t="s">
        <v>47</v>
      </c>
      <c r="C16" s="28">
        <f>C15</f>
        <v>4.5138888888888885E-3</v>
      </c>
      <c r="D16" s="29">
        <v>30</v>
      </c>
      <c r="E16" s="34">
        <f t="shared" si="0"/>
        <v>9.2307692307692317</v>
      </c>
      <c r="F16" s="63"/>
      <c r="G16" s="1"/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Y16" t="s">
        <v>58</v>
      </c>
      <c r="Z16" s="17">
        <f>D39</f>
        <v>91</v>
      </c>
      <c r="AA16" s="17">
        <f>D53</f>
        <v>104</v>
      </c>
      <c r="AB16" s="17">
        <f>D70</f>
        <v>116</v>
      </c>
      <c r="AC16" s="17">
        <f>D88</f>
        <v>86</v>
      </c>
      <c r="AD16" s="17">
        <f>D105</f>
        <v>113</v>
      </c>
      <c r="AE16" s="17">
        <f>D123</f>
        <v>120</v>
      </c>
      <c r="AF16" s="17">
        <f>D140</f>
        <v>80</v>
      </c>
      <c r="AG16" s="17">
        <f>D158</f>
        <v>106</v>
      </c>
      <c r="AH16" s="17">
        <f>D175</f>
        <v>117</v>
      </c>
      <c r="AI16" s="17">
        <f>D193</f>
        <v>121</v>
      </c>
      <c r="AJ16" s="17">
        <f>D210</f>
        <v>85</v>
      </c>
      <c r="AK16" s="17">
        <f>D228</f>
        <v>78.2</v>
      </c>
    </row>
    <row r="17" spans="1:37" x14ac:dyDescent="0.25">
      <c r="A17" s="32">
        <v>8</v>
      </c>
      <c r="B17" s="33" t="s">
        <v>25</v>
      </c>
      <c r="C17" s="28">
        <f>C3+(C3*L12)</f>
        <v>4.9768518518518521E-3</v>
      </c>
      <c r="D17" s="29">
        <v>15</v>
      </c>
      <c r="E17" s="34">
        <f t="shared" si="0"/>
        <v>8.3720930232558128</v>
      </c>
      <c r="F17" s="63"/>
      <c r="G17" s="1"/>
      <c r="J17" s="16">
        <f t="shared" si="1"/>
        <v>10.909090909090908</v>
      </c>
      <c r="K17" s="16">
        <f t="shared" si="1"/>
        <v>0</v>
      </c>
      <c r="L17" s="16">
        <f t="shared" si="1"/>
        <v>0</v>
      </c>
      <c r="M17" s="16">
        <f t="shared" si="1"/>
        <v>0</v>
      </c>
      <c r="Y17" t="s">
        <v>59</v>
      </c>
      <c r="Z17" s="17">
        <f>H39</f>
        <v>0</v>
      </c>
      <c r="AA17" s="17">
        <f>H53</f>
        <v>0</v>
      </c>
      <c r="AB17" s="17">
        <f>H70</f>
        <v>0</v>
      </c>
      <c r="AC17" s="17">
        <f>H88</f>
        <v>0</v>
      </c>
      <c r="AD17" s="17">
        <f>H105</f>
        <v>0</v>
      </c>
      <c r="AE17" s="17">
        <f>H123</f>
        <v>0</v>
      </c>
      <c r="AF17" s="17">
        <f>H140</f>
        <v>0</v>
      </c>
      <c r="AG17" s="17">
        <f>H158</f>
        <v>0</v>
      </c>
      <c r="AH17" s="17">
        <f>H175</f>
        <v>0</v>
      </c>
      <c r="AI17" s="17">
        <f>H175</f>
        <v>0</v>
      </c>
      <c r="AJ17" s="17">
        <f>H210</f>
        <v>0</v>
      </c>
      <c r="AK17" s="17">
        <f>H228</f>
        <v>0</v>
      </c>
    </row>
    <row r="18" spans="1:37" x14ac:dyDescent="0.25">
      <c r="A18" s="32">
        <v>9</v>
      </c>
      <c r="B18" s="33" t="s">
        <v>48</v>
      </c>
      <c r="C18" s="28">
        <f>C3+(C3*L14)</f>
        <v>4.3981481481481484E-3</v>
      </c>
      <c r="D18" s="29">
        <v>20</v>
      </c>
      <c r="E18" s="34">
        <f t="shared" si="0"/>
        <v>9.473684210526315</v>
      </c>
      <c r="F18" s="63"/>
      <c r="G18" s="1"/>
    </row>
    <row r="19" spans="1:37" x14ac:dyDescent="0.25">
      <c r="A19" s="32">
        <v>10</v>
      </c>
      <c r="B19" s="33" t="s">
        <v>26</v>
      </c>
      <c r="C19" s="28">
        <v>0</v>
      </c>
      <c r="D19" s="29">
        <v>10</v>
      </c>
      <c r="E19" s="34"/>
      <c r="F19" s="63"/>
      <c r="G19" s="1"/>
    </row>
    <row r="20" spans="1:37" x14ac:dyDescent="0.25">
      <c r="A20" s="32">
        <v>11</v>
      </c>
      <c r="B20" s="33" t="s">
        <v>17</v>
      </c>
      <c r="C20" s="28">
        <v>0</v>
      </c>
      <c r="D20" s="29">
        <v>18</v>
      </c>
      <c r="E20" s="34"/>
      <c r="F20" s="63"/>
      <c r="G20" s="1"/>
    </row>
    <row r="21" spans="1:37" x14ac:dyDescent="0.25">
      <c r="A21" s="32">
        <v>12</v>
      </c>
      <c r="B21" s="33" t="s">
        <v>43</v>
      </c>
      <c r="C21" s="28">
        <f>C3-(C3*J13)</f>
        <v>3.5648148148148149E-3</v>
      </c>
      <c r="D21" s="29">
        <v>13</v>
      </c>
      <c r="E21" s="34">
        <f t="shared" si="0"/>
        <v>11.688311688311687</v>
      </c>
      <c r="F21" s="63"/>
      <c r="G21" s="1"/>
    </row>
    <row r="22" spans="1:37" x14ac:dyDescent="0.25">
      <c r="A22" s="32">
        <v>13</v>
      </c>
      <c r="B22" s="33" t="s">
        <v>44</v>
      </c>
      <c r="C22" s="28">
        <f>C3-(C3*L13)</f>
        <v>3.6805555555555554E-3</v>
      </c>
      <c r="D22" s="29">
        <v>18</v>
      </c>
      <c r="E22" s="34">
        <f t="shared" si="0"/>
        <v>11.320754716981131</v>
      </c>
      <c r="F22" s="63"/>
      <c r="G22" s="1"/>
    </row>
    <row r="23" spans="1:37" x14ac:dyDescent="0.25">
      <c r="A23" s="32">
        <v>14</v>
      </c>
      <c r="B23" s="33" t="s">
        <v>45</v>
      </c>
      <c r="C23" s="28">
        <f>C3</f>
        <v>3.8194444444444443E-3</v>
      </c>
      <c r="D23" s="29">
        <v>20</v>
      </c>
      <c r="E23" s="34">
        <f t="shared" si="0"/>
        <v>10.909090909090908</v>
      </c>
      <c r="F23" s="63"/>
      <c r="G23" s="1"/>
    </row>
    <row r="24" spans="1:37" x14ac:dyDescent="0.25">
      <c r="A24" s="32">
        <v>15</v>
      </c>
      <c r="B24" s="33" t="s">
        <v>16</v>
      </c>
      <c r="C24" s="28" t="s">
        <v>18</v>
      </c>
      <c r="D24" s="29"/>
      <c r="E24" s="31"/>
      <c r="F24" s="63"/>
    </row>
    <row r="25" spans="1:37" ht="14.25" customHeight="1" x14ac:dyDescent="0.25">
      <c r="A25" s="35">
        <v>16</v>
      </c>
      <c r="B25" s="36" t="s">
        <v>40</v>
      </c>
      <c r="C25" s="37">
        <v>0</v>
      </c>
      <c r="D25" s="38">
        <v>20</v>
      </c>
      <c r="E25" s="39"/>
      <c r="F25" s="63"/>
    </row>
    <row r="26" spans="1:37" ht="4.5" customHeight="1" thickBot="1" x14ac:dyDescent="0.3">
      <c r="A26" s="2"/>
      <c r="B26" s="12"/>
      <c r="C26" s="15"/>
    </row>
    <row r="27" spans="1:37" ht="3.75" customHeight="1" x14ac:dyDescent="0.25">
      <c r="A27" s="3"/>
      <c r="B27" s="7"/>
      <c r="C27" s="20"/>
      <c r="D27" s="20"/>
      <c r="E27" s="20"/>
      <c r="F27" s="64"/>
      <c r="G27" s="20"/>
      <c r="H27" s="21"/>
    </row>
    <row r="28" spans="1:37" x14ac:dyDescent="0.25">
      <c r="A28" s="6"/>
      <c r="B28" s="8" t="s">
        <v>4</v>
      </c>
      <c r="C28" s="22" t="s">
        <v>12</v>
      </c>
      <c r="D28" s="22" t="s">
        <v>13</v>
      </c>
      <c r="E28" s="22" t="s">
        <v>29</v>
      </c>
      <c r="F28" s="65" t="s">
        <v>58</v>
      </c>
      <c r="G28" s="22" t="s">
        <v>14</v>
      </c>
      <c r="H28" s="23" t="s">
        <v>15</v>
      </c>
    </row>
    <row r="29" spans="1:37" x14ac:dyDescent="0.25">
      <c r="A29" s="4"/>
      <c r="B29" s="9"/>
      <c r="C29" s="18"/>
      <c r="D29" s="18"/>
      <c r="E29" s="18"/>
      <c r="F29" s="66"/>
      <c r="G29" s="18"/>
      <c r="H29" s="24"/>
    </row>
    <row r="30" spans="1:37" x14ac:dyDescent="0.25">
      <c r="A30" s="43">
        <f>C6</f>
        <v>45110</v>
      </c>
      <c r="B30" s="44" t="s">
        <v>5</v>
      </c>
      <c r="C30" s="45">
        <v>15</v>
      </c>
      <c r="D30" s="45" t="str">
        <f t="shared" ref="D30:D36" si="2">LOOKUP($C$30:$C$36,$A$10:$A$25,$B$10:$B$25)</f>
        <v>Pause</v>
      </c>
      <c r="E30" s="46" t="str">
        <f t="shared" ref="E30:E36" si="3">LOOKUP($C$30:$C$36,$A$10:$A$25,$C$10:$C$25)</f>
        <v>"Pause"</v>
      </c>
      <c r="F30" s="67">
        <f>VLOOKUP(C30,$A$10:$D$25,4,FALSE)</f>
        <v>0</v>
      </c>
      <c r="G30" s="49"/>
      <c r="H30" s="50"/>
      <c r="I30">
        <f>LOOKUP(C30:C36,$A$10:$A$25,$D$10:$D$25)</f>
        <v>0</v>
      </c>
    </row>
    <row r="31" spans="1:37" x14ac:dyDescent="0.25">
      <c r="A31" s="43">
        <f t="shared" ref="A31:A36" si="4">A30+1</f>
        <v>45111</v>
      </c>
      <c r="B31" s="47" t="s">
        <v>6</v>
      </c>
      <c r="C31" s="48">
        <v>12</v>
      </c>
      <c r="D31" s="45" t="str">
        <f t="shared" si="2"/>
        <v>6*1000 Meter, 2' Gehpause</v>
      </c>
      <c r="E31" s="46">
        <f t="shared" si="3"/>
        <v>3.5648148148148149E-3</v>
      </c>
      <c r="F31" s="67">
        <f>VLOOKUP(C31,$A$10:$D$25,4,FALSE)</f>
        <v>13</v>
      </c>
      <c r="G31" s="51"/>
      <c r="H31" s="52"/>
      <c r="I31">
        <f>LOOKUP(C31:C37,$A$10:$A$25,$D$10:$D$25)</f>
        <v>13</v>
      </c>
    </row>
    <row r="32" spans="1:37" x14ac:dyDescent="0.25">
      <c r="A32" s="43">
        <f t="shared" si="4"/>
        <v>45112</v>
      </c>
      <c r="B32" s="47" t="s">
        <v>7</v>
      </c>
      <c r="C32" s="48">
        <v>9</v>
      </c>
      <c r="D32" s="45" t="str">
        <f t="shared" si="2"/>
        <v>Dauerlauf locker</v>
      </c>
      <c r="E32" s="46">
        <f t="shared" si="3"/>
        <v>4.3981481481481484E-3</v>
      </c>
      <c r="F32" s="67">
        <v>15</v>
      </c>
      <c r="G32" s="51"/>
      <c r="H32" s="52"/>
      <c r="I32">
        <f>LOOKUP(C32:C38,$A$10:$A$25,$D$10:$D$25)</f>
        <v>20</v>
      </c>
    </row>
    <row r="33" spans="1:9" x14ac:dyDescent="0.25">
      <c r="A33" s="43">
        <f t="shared" si="4"/>
        <v>45113</v>
      </c>
      <c r="B33" s="47" t="s">
        <v>8</v>
      </c>
      <c r="C33" s="48">
        <v>5</v>
      </c>
      <c r="D33" s="45" t="str">
        <f t="shared" si="2"/>
        <v>Zügiger Dauerlauf</v>
      </c>
      <c r="E33" s="46">
        <f t="shared" si="3"/>
        <v>4.0509259259259257E-3</v>
      </c>
      <c r="F33" s="67">
        <f>VLOOKUP(C33,$A$10:$D$25,4,FALSE)</f>
        <v>15</v>
      </c>
      <c r="G33" s="51"/>
      <c r="H33" s="52"/>
      <c r="I33">
        <f>LOOKUP(C33:C39,$A$10:$A$25,$D$10:$D$25)</f>
        <v>15</v>
      </c>
    </row>
    <row r="34" spans="1:9" x14ac:dyDescent="0.25">
      <c r="A34" s="43">
        <f t="shared" si="4"/>
        <v>45114</v>
      </c>
      <c r="B34" s="47" t="s">
        <v>9</v>
      </c>
      <c r="C34" s="48">
        <v>10</v>
      </c>
      <c r="D34" s="45" t="str">
        <f t="shared" si="2"/>
        <v>Alternatives Training</v>
      </c>
      <c r="E34" s="46">
        <f t="shared" si="3"/>
        <v>0</v>
      </c>
      <c r="F34" s="67">
        <f>VLOOKUP(C34,$A$10:$D$25,4,FALSE)</f>
        <v>10</v>
      </c>
      <c r="G34" s="51"/>
      <c r="H34" s="52"/>
      <c r="I34">
        <f>LOOKUP(C34:C41,$A$10:$A$25,$D$10:$D$25)</f>
        <v>10</v>
      </c>
    </row>
    <row r="35" spans="1:9" x14ac:dyDescent="0.25">
      <c r="A35" s="43">
        <f t="shared" si="4"/>
        <v>45115</v>
      </c>
      <c r="B35" s="47" t="s">
        <v>10</v>
      </c>
      <c r="C35" s="48">
        <v>6</v>
      </c>
      <c r="D35" s="45" t="str">
        <f t="shared" si="2"/>
        <v>26 Km bis 36 Km aufsteigend (+2 pro Woche)</v>
      </c>
      <c r="E35" s="46">
        <f t="shared" si="3"/>
        <v>4.5138888888888885E-3</v>
      </c>
      <c r="F35" s="67">
        <v>28</v>
      </c>
      <c r="G35" s="51"/>
      <c r="H35" s="52"/>
      <c r="I35">
        <f>LOOKUP(C35:C42,$A$10:$A$25,$D$10:$D$25)</f>
        <v>30</v>
      </c>
    </row>
    <row r="36" spans="1:9" x14ac:dyDescent="0.25">
      <c r="A36" s="43">
        <f t="shared" si="4"/>
        <v>45116</v>
      </c>
      <c r="B36" s="47" t="s">
        <v>11</v>
      </c>
      <c r="C36" s="48">
        <v>8</v>
      </c>
      <c r="D36" s="45" t="str">
        <f t="shared" si="2"/>
        <v xml:space="preserve">Regenerativer Dauerlauf </v>
      </c>
      <c r="E36" s="46">
        <f t="shared" si="3"/>
        <v>4.9768518518518521E-3</v>
      </c>
      <c r="F36" s="67">
        <v>10</v>
      </c>
      <c r="G36" s="51"/>
      <c r="H36" s="52"/>
      <c r="I36">
        <f>LOOKUP(C36:C43,$A$10:$A$25,$D$10:$D$25)</f>
        <v>15</v>
      </c>
    </row>
    <row r="37" spans="1:9" ht="13.8" thickBot="1" x14ac:dyDescent="0.3">
      <c r="A37" s="5"/>
      <c r="B37" s="10"/>
      <c r="C37" s="19"/>
      <c r="D37" s="19"/>
      <c r="E37" s="19"/>
      <c r="F37" s="68"/>
      <c r="G37" s="19"/>
      <c r="H37" s="25"/>
    </row>
    <row r="39" spans="1:9" ht="15.6" x14ac:dyDescent="0.3">
      <c r="A39" s="55" t="s">
        <v>24</v>
      </c>
      <c r="B39" s="29"/>
      <c r="C39" s="55"/>
      <c r="D39" s="70">
        <f>SUM(F31:F36)</f>
        <v>91</v>
      </c>
      <c r="H39" s="60">
        <f>SUM(G30:G36)</f>
        <v>0</v>
      </c>
    </row>
    <row r="40" spans="1:9" ht="16.2" thickBot="1" x14ac:dyDescent="0.35">
      <c r="A40" s="11"/>
      <c r="C40" s="11"/>
      <c r="D40" s="11"/>
    </row>
    <row r="41" spans="1:9" x14ac:dyDescent="0.25">
      <c r="A41" s="3"/>
      <c r="B41" s="7"/>
      <c r="C41" s="20"/>
      <c r="D41" s="20"/>
      <c r="E41" s="20"/>
      <c r="F41" s="64"/>
      <c r="G41" s="20"/>
      <c r="H41" s="21"/>
    </row>
    <row r="42" spans="1:9" x14ac:dyDescent="0.25">
      <c r="A42" s="6"/>
      <c r="B42" s="8" t="s">
        <v>30</v>
      </c>
      <c r="C42" s="22" t="s">
        <v>12</v>
      </c>
      <c r="D42" s="22" t="s">
        <v>13</v>
      </c>
      <c r="E42" s="22" t="s">
        <v>29</v>
      </c>
      <c r="F42" s="65"/>
      <c r="G42" s="22" t="s">
        <v>14</v>
      </c>
      <c r="H42" s="23" t="s">
        <v>15</v>
      </c>
    </row>
    <row r="43" spans="1:9" x14ac:dyDescent="0.25">
      <c r="A43" s="4"/>
      <c r="B43" s="9"/>
      <c r="C43" s="18"/>
      <c r="D43" s="18"/>
      <c r="E43" s="18"/>
      <c r="F43" s="66"/>
      <c r="G43" s="18"/>
      <c r="H43" s="24"/>
    </row>
    <row r="44" spans="1:9" x14ac:dyDescent="0.25">
      <c r="A44" s="43">
        <f>A36+1</f>
        <v>45117</v>
      </c>
      <c r="B44" s="44" t="s">
        <v>5</v>
      </c>
      <c r="C44" s="45">
        <v>8</v>
      </c>
      <c r="D44" s="45" t="str">
        <f t="shared" ref="D44:D50" si="5">LOOKUP($C$44:$C$50,$A$10:$A$25,$B$10:$B$25)</f>
        <v xml:space="preserve">Regenerativer Dauerlauf </v>
      </c>
      <c r="E44" s="46">
        <f t="shared" ref="E44:E50" si="6">LOOKUP($C$44:$C$50,$A$10:$A$25,$C$10:$C$25)</f>
        <v>4.9768518518518521E-3</v>
      </c>
      <c r="F44" s="67">
        <f>VLOOKUP(C44,$A$10:$D$25,4,FALSE)</f>
        <v>15</v>
      </c>
      <c r="G44" s="49"/>
      <c r="H44" s="50"/>
      <c r="I44">
        <f t="shared" ref="I44:I50" si="7">LOOKUP(C44:C50,$A$10:$A$25,$D$10:$D$25)</f>
        <v>15</v>
      </c>
    </row>
    <row r="45" spans="1:9" x14ac:dyDescent="0.25">
      <c r="A45" s="43">
        <f t="shared" ref="A45:A50" si="8">A44+1</f>
        <v>45118</v>
      </c>
      <c r="B45" s="47" t="s">
        <v>6</v>
      </c>
      <c r="C45" s="48">
        <v>11</v>
      </c>
      <c r="D45" s="45" t="str">
        <f t="shared" si="5"/>
        <v>10*30'' schnell/langsam, 15' Ext. DL, 3 Serien</v>
      </c>
      <c r="E45" s="46">
        <f t="shared" si="6"/>
        <v>0</v>
      </c>
      <c r="F45" s="67">
        <f t="shared" ref="F45:F50" si="9">VLOOKUP(C45,$A$10:$D$25,4,FALSE)</f>
        <v>18</v>
      </c>
      <c r="G45" s="51"/>
      <c r="H45" s="52"/>
      <c r="I45">
        <f t="shared" si="7"/>
        <v>18</v>
      </c>
    </row>
    <row r="46" spans="1:9" x14ac:dyDescent="0.25">
      <c r="A46" s="43">
        <f t="shared" si="8"/>
        <v>45119</v>
      </c>
      <c r="B46" s="47" t="s">
        <v>7</v>
      </c>
      <c r="C46" s="48">
        <v>9</v>
      </c>
      <c r="D46" s="45" t="str">
        <f t="shared" si="5"/>
        <v>Dauerlauf locker</v>
      </c>
      <c r="E46" s="46">
        <f t="shared" si="6"/>
        <v>4.3981481481481484E-3</v>
      </c>
      <c r="F46" s="67">
        <v>15</v>
      </c>
      <c r="G46" s="51"/>
      <c r="H46" s="52"/>
      <c r="I46">
        <f t="shared" si="7"/>
        <v>20</v>
      </c>
    </row>
    <row r="47" spans="1:9" x14ac:dyDescent="0.25">
      <c r="A47" s="43">
        <f t="shared" si="8"/>
        <v>45120</v>
      </c>
      <c r="B47" s="47" t="s">
        <v>8</v>
      </c>
      <c r="C47" s="48">
        <v>6</v>
      </c>
      <c r="D47" s="45" t="str">
        <f t="shared" si="5"/>
        <v>26 Km bis 36 Km aufsteigend (+2 pro Woche)</v>
      </c>
      <c r="E47" s="46">
        <f t="shared" si="6"/>
        <v>4.5138888888888885E-3</v>
      </c>
      <c r="F47" s="67">
        <f t="shared" si="9"/>
        <v>30</v>
      </c>
      <c r="G47" s="51"/>
      <c r="H47" s="52"/>
      <c r="I47">
        <f t="shared" si="7"/>
        <v>30</v>
      </c>
    </row>
    <row r="48" spans="1:9" x14ac:dyDescent="0.25">
      <c r="A48" s="43">
        <f t="shared" si="8"/>
        <v>45121</v>
      </c>
      <c r="B48" s="47" t="s">
        <v>9</v>
      </c>
      <c r="C48" s="48">
        <v>10</v>
      </c>
      <c r="D48" s="45" t="str">
        <f t="shared" si="5"/>
        <v>Alternatives Training</v>
      </c>
      <c r="E48" s="46">
        <f t="shared" si="6"/>
        <v>0</v>
      </c>
      <c r="F48" s="67">
        <f t="shared" si="9"/>
        <v>10</v>
      </c>
      <c r="G48" s="51"/>
      <c r="H48" s="52"/>
      <c r="I48">
        <f t="shared" si="7"/>
        <v>10</v>
      </c>
    </row>
    <row r="49" spans="1:9" x14ac:dyDescent="0.25">
      <c r="A49" s="43">
        <f t="shared" si="8"/>
        <v>45122</v>
      </c>
      <c r="B49" s="47" t="s">
        <v>10</v>
      </c>
      <c r="C49" s="48">
        <v>2</v>
      </c>
      <c r="D49" s="45" t="str">
        <f t="shared" si="5"/>
        <v>10 Km TDL Minus</v>
      </c>
      <c r="E49" s="46">
        <f t="shared" si="6"/>
        <v>3.8194444444444443E-3</v>
      </c>
      <c r="F49" s="67">
        <f t="shared" si="9"/>
        <v>16</v>
      </c>
      <c r="G49" s="51"/>
      <c r="H49" s="52"/>
      <c r="I49">
        <f t="shared" si="7"/>
        <v>16</v>
      </c>
    </row>
    <row r="50" spans="1:9" x14ac:dyDescent="0.25">
      <c r="A50" s="43">
        <f t="shared" si="8"/>
        <v>45123</v>
      </c>
      <c r="B50" s="47" t="s">
        <v>11</v>
      </c>
      <c r="C50" s="48">
        <v>8</v>
      </c>
      <c r="D50" s="45" t="str">
        <f t="shared" si="5"/>
        <v xml:space="preserve">Regenerativer Dauerlauf </v>
      </c>
      <c r="E50" s="46">
        <f t="shared" si="6"/>
        <v>4.9768518518518521E-3</v>
      </c>
      <c r="F50" s="67">
        <f t="shared" si="9"/>
        <v>15</v>
      </c>
      <c r="G50" s="51"/>
      <c r="H50" s="52"/>
      <c r="I50">
        <f t="shared" si="7"/>
        <v>15</v>
      </c>
    </row>
    <row r="51" spans="1:9" ht="13.8" thickBot="1" x14ac:dyDescent="0.3">
      <c r="A51" s="5"/>
      <c r="B51" s="10"/>
      <c r="C51" s="19"/>
      <c r="D51" s="19"/>
      <c r="E51" s="19"/>
      <c r="F51" s="68"/>
      <c r="G51" s="19"/>
      <c r="H51" s="25"/>
    </row>
    <row r="53" spans="1:9" ht="15.6" x14ac:dyDescent="0.3">
      <c r="A53" s="55" t="s">
        <v>24</v>
      </c>
      <c r="B53" s="29"/>
      <c r="C53" s="55"/>
      <c r="D53" s="70">
        <f>SUM(F45:F50)</f>
        <v>104</v>
      </c>
      <c r="H53" s="60">
        <f>SUM(G44:G50)</f>
        <v>0</v>
      </c>
    </row>
    <row r="57" spans="1:9" ht="13.8" thickBot="1" x14ac:dyDescent="0.3"/>
    <row r="58" spans="1:9" x14ac:dyDescent="0.25">
      <c r="A58" s="3"/>
      <c r="B58" s="7"/>
      <c r="C58" s="20"/>
      <c r="D58" s="20"/>
      <c r="E58" s="20"/>
      <c r="F58" s="64"/>
      <c r="G58" s="20"/>
      <c r="H58" s="21"/>
    </row>
    <row r="59" spans="1:9" x14ac:dyDescent="0.25">
      <c r="A59" s="6"/>
      <c r="B59" s="8" t="s">
        <v>31</v>
      </c>
      <c r="C59" s="22" t="s">
        <v>12</v>
      </c>
      <c r="D59" s="22" t="s">
        <v>13</v>
      </c>
      <c r="E59" s="22" t="s">
        <v>29</v>
      </c>
      <c r="F59" s="65"/>
      <c r="G59" s="22" t="s">
        <v>14</v>
      </c>
      <c r="H59" s="23" t="s">
        <v>15</v>
      </c>
    </row>
    <row r="60" spans="1:9" x14ac:dyDescent="0.25">
      <c r="A60" s="4"/>
      <c r="B60" s="9"/>
      <c r="C60" s="18"/>
      <c r="D60" s="18"/>
      <c r="E60" s="18"/>
      <c r="F60" s="66"/>
      <c r="G60" s="18"/>
      <c r="H60" s="24"/>
    </row>
    <row r="61" spans="1:9" x14ac:dyDescent="0.25">
      <c r="A61" s="43">
        <f>A50+1</f>
        <v>45124</v>
      </c>
      <c r="B61" s="44" t="s">
        <v>5</v>
      </c>
      <c r="C61" s="45">
        <v>10</v>
      </c>
      <c r="D61" s="45" t="str">
        <f t="shared" ref="D61:D67" si="10">LOOKUP($C$61:$C$67,$A$10:$A$25,$B$10:$B$25)</f>
        <v>Alternatives Training</v>
      </c>
      <c r="E61" s="46">
        <f t="shared" ref="E61:E67" si="11">LOOKUP($C$61:$C$67,$A$10:$A$25,$C$10:$C$25)</f>
        <v>0</v>
      </c>
      <c r="F61" s="67">
        <v>15</v>
      </c>
      <c r="G61" s="49"/>
      <c r="H61" s="50"/>
      <c r="I61">
        <f t="shared" ref="I61:I67" si="12">LOOKUP(C61:C67,$A$10:$A$25,$D$10:$D$25)</f>
        <v>10</v>
      </c>
    </row>
    <row r="62" spans="1:9" x14ac:dyDescent="0.25">
      <c r="A62" s="43">
        <f t="shared" ref="A62:A67" si="13">A61+1</f>
        <v>45125</v>
      </c>
      <c r="B62" s="47" t="s">
        <v>6</v>
      </c>
      <c r="C62" s="48">
        <v>12</v>
      </c>
      <c r="D62" s="45" t="str">
        <f t="shared" si="10"/>
        <v>6*1000 Meter, 2' Gehpause</v>
      </c>
      <c r="E62" s="46">
        <f t="shared" si="11"/>
        <v>3.5648148148148149E-3</v>
      </c>
      <c r="F62" s="67">
        <f t="shared" ref="F62:F67" si="14">VLOOKUP(C62,$A$10:$D$25,4,FALSE)</f>
        <v>13</v>
      </c>
      <c r="G62" s="51"/>
      <c r="H62" s="52"/>
      <c r="I62">
        <f t="shared" si="12"/>
        <v>13</v>
      </c>
    </row>
    <row r="63" spans="1:9" x14ac:dyDescent="0.25">
      <c r="A63" s="43">
        <f t="shared" si="13"/>
        <v>45126</v>
      </c>
      <c r="B63" s="47" t="s">
        <v>7</v>
      </c>
      <c r="C63" s="48">
        <v>9</v>
      </c>
      <c r="D63" s="45" t="str">
        <f t="shared" si="10"/>
        <v>Dauerlauf locker</v>
      </c>
      <c r="E63" s="46">
        <f t="shared" si="11"/>
        <v>4.3981481481481484E-3</v>
      </c>
      <c r="F63" s="67">
        <f t="shared" si="14"/>
        <v>20</v>
      </c>
      <c r="G63" s="51"/>
      <c r="H63" s="52"/>
      <c r="I63">
        <f t="shared" si="12"/>
        <v>20</v>
      </c>
    </row>
    <row r="64" spans="1:9" x14ac:dyDescent="0.25">
      <c r="A64" s="43">
        <f t="shared" si="13"/>
        <v>45127</v>
      </c>
      <c r="B64" s="47" t="s">
        <v>8</v>
      </c>
      <c r="C64" s="48">
        <v>5</v>
      </c>
      <c r="D64" s="45" t="str">
        <f t="shared" si="10"/>
        <v>Zügiger Dauerlauf</v>
      </c>
      <c r="E64" s="46">
        <f t="shared" si="11"/>
        <v>4.0509259259259257E-3</v>
      </c>
      <c r="F64" s="67">
        <f t="shared" si="14"/>
        <v>15</v>
      </c>
      <c r="G64" s="51"/>
      <c r="H64" s="52"/>
      <c r="I64">
        <f t="shared" si="12"/>
        <v>15</v>
      </c>
    </row>
    <row r="65" spans="1:9" x14ac:dyDescent="0.25">
      <c r="A65" s="43">
        <f t="shared" si="13"/>
        <v>45128</v>
      </c>
      <c r="B65" s="47" t="s">
        <v>9</v>
      </c>
      <c r="C65" s="48">
        <v>15</v>
      </c>
      <c r="D65" s="45" t="str">
        <f t="shared" si="10"/>
        <v>Pause</v>
      </c>
      <c r="E65" s="46" t="str">
        <f t="shared" si="11"/>
        <v>"Pause"</v>
      </c>
      <c r="F65" s="67">
        <f t="shared" si="14"/>
        <v>0</v>
      </c>
      <c r="G65" s="51"/>
      <c r="H65" s="52"/>
      <c r="I65">
        <f t="shared" si="12"/>
        <v>0</v>
      </c>
    </row>
    <row r="66" spans="1:9" x14ac:dyDescent="0.25">
      <c r="A66" s="43">
        <f t="shared" si="13"/>
        <v>45129</v>
      </c>
      <c r="B66" s="47" t="s">
        <v>10</v>
      </c>
      <c r="C66" s="48">
        <v>6</v>
      </c>
      <c r="D66" s="45" t="str">
        <f t="shared" si="10"/>
        <v>26 Km bis 36 Km aufsteigend (+2 pro Woche)</v>
      </c>
      <c r="E66" s="46">
        <f t="shared" si="11"/>
        <v>4.5138888888888885E-3</v>
      </c>
      <c r="F66" s="67">
        <v>33</v>
      </c>
      <c r="G66" s="51"/>
      <c r="H66" s="52"/>
      <c r="I66">
        <f t="shared" si="12"/>
        <v>30</v>
      </c>
    </row>
    <row r="67" spans="1:9" x14ac:dyDescent="0.25">
      <c r="A67" s="43">
        <f t="shared" si="13"/>
        <v>45130</v>
      </c>
      <c r="B67" s="47" t="s">
        <v>11</v>
      </c>
      <c r="C67" s="48">
        <v>9</v>
      </c>
      <c r="D67" s="45" t="str">
        <f t="shared" si="10"/>
        <v>Dauerlauf locker</v>
      </c>
      <c r="E67" s="46">
        <f t="shared" si="11"/>
        <v>4.3981481481481484E-3</v>
      </c>
      <c r="F67" s="67">
        <f t="shared" si="14"/>
        <v>20</v>
      </c>
      <c r="G67" s="51"/>
      <c r="H67" s="52"/>
      <c r="I67">
        <f t="shared" si="12"/>
        <v>20</v>
      </c>
    </row>
    <row r="68" spans="1:9" ht="13.8" thickBot="1" x14ac:dyDescent="0.3">
      <c r="A68" s="5"/>
      <c r="B68" s="10"/>
      <c r="C68" s="19"/>
      <c r="D68" s="19"/>
      <c r="E68" s="19"/>
      <c r="F68" s="68"/>
      <c r="G68" s="19"/>
      <c r="H68" s="25"/>
    </row>
    <row r="70" spans="1:9" ht="15.6" x14ac:dyDescent="0.3">
      <c r="A70" s="55" t="s">
        <v>24</v>
      </c>
      <c r="B70" s="29"/>
      <c r="C70" s="55"/>
      <c r="D70" s="70">
        <f>SUM(F61:F67)</f>
        <v>116</v>
      </c>
      <c r="H70" s="60">
        <f>SUM(G61:G67)</f>
        <v>0</v>
      </c>
    </row>
    <row r="75" spans="1:9" ht="13.8" thickBot="1" x14ac:dyDescent="0.3"/>
    <row r="76" spans="1:9" x14ac:dyDescent="0.25">
      <c r="A76" s="3"/>
      <c r="B76" s="7"/>
      <c r="C76" s="20"/>
      <c r="D76" s="20"/>
      <c r="E76" s="20"/>
      <c r="F76" s="64"/>
      <c r="G76" s="20"/>
      <c r="H76" s="21"/>
    </row>
    <row r="77" spans="1:9" x14ac:dyDescent="0.25">
      <c r="A77" s="6"/>
      <c r="B77" s="61" t="s">
        <v>53</v>
      </c>
      <c r="C77" s="22" t="s">
        <v>12</v>
      </c>
      <c r="D77" s="22" t="s">
        <v>13</v>
      </c>
      <c r="E77" s="22" t="s">
        <v>29</v>
      </c>
      <c r="F77" s="65"/>
      <c r="G77" s="22" t="s">
        <v>14</v>
      </c>
      <c r="H77" s="23" t="s">
        <v>15</v>
      </c>
    </row>
    <row r="78" spans="1:9" x14ac:dyDescent="0.25">
      <c r="A78" s="4"/>
      <c r="B78" s="9"/>
      <c r="C78" s="18"/>
      <c r="D78" s="18"/>
      <c r="E78" s="18"/>
      <c r="F78" s="66"/>
      <c r="G78" s="18"/>
      <c r="H78" s="24"/>
    </row>
    <row r="79" spans="1:9" x14ac:dyDescent="0.25">
      <c r="A79" s="43">
        <f>A67+1</f>
        <v>45131</v>
      </c>
      <c r="B79" s="44" t="s">
        <v>5</v>
      </c>
      <c r="C79" s="45">
        <v>15</v>
      </c>
      <c r="D79" s="45" t="str">
        <f t="shared" ref="D79:D85" si="15">LOOKUP($C$79:$C$85,$A$10:$A$25,$B$10:$B$25)</f>
        <v>Pause</v>
      </c>
      <c r="E79" s="46" t="str">
        <f t="shared" ref="E79:E85" si="16">LOOKUP($C$79:$C$85,$A$10:$A$25,$C$10:$C$25)</f>
        <v>"Pause"</v>
      </c>
      <c r="F79" s="67">
        <f>VLOOKUP(C79,$A$10:$D$25,4,FALSE)</f>
        <v>0</v>
      </c>
      <c r="G79" s="49"/>
      <c r="H79" s="50"/>
      <c r="I79">
        <f t="shared" ref="I79:I85" si="17">LOOKUP(C79:C85,$A$10:$A$25,$D$10:$D$25)</f>
        <v>0</v>
      </c>
    </row>
    <row r="80" spans="1:9" x14ac:dyDescent="0.25">
      <c r="A80" s="43">
        <f t="shared" ref="A80:A85" si="18">A79+1</f>
        <v>45132</v>
      </c>
      <c r="B80" s="47" t="s">
        <v>6</v>
      </c>
      <c r="C80" s="48">
        <v>9</v>
      </c>
      <c r="D80" s="45" t="str">
        <f t="shared" si="15"/>
        <v>Dauerlauf locker</v>
      </c>
      <c r="E80" s="46">
        <f t="shared" si="16"/>
        <v>4.3981481481481484E-3</v>
      </c>
      <c r="F80" s="67">
        <v>15</v>
      </c>
      <c r="G80" s="51"/>
      <c r="H80" s="52"/>
      <c r="I80">
        <f t="shared" si="17"/>
        <v>20</v>
      </c>
    </row>
    <row r="81" spans="1:9" x14ac:dyDescent="0.25">
      <c r="A81" s="43">
        <f t="shared" si="18"/>
        <v>45133</v>
      </c>
      <c r="B81" s="47" t="s">
        <v>7</v>
      </c>
      <c r="C81" s="48">
        <v>1</v>
      </c>
      <c r="D81" s="45" t="str">
        <f t="shared" si="15"/>
        <v>10 Km TDL</v>
      </c>
      <c r="E81" s="46">
        <f t="shared" si="16"/>
        <v>3.7615740740740739E-3</v>
      </c>
      <c r="F81" s="67">
        <f>VLOOKUP(C81,$A$10:$D$25,4,FALSE)</f>
        <v>16</v>
      </c>
      <c r="G81" s="51"/>
      <c r="H81" s="52"/>
      <c r="I81">
        <f t="shared" si="17"/>
        <v>16</v>
      </c>
    </row>
    <row r="82" spans="1:9" x14ac:dyDescent="0.25">
      <c r="A82" s="43">
        <f t="shared" si="18"/>
        <v>45134</v>
      </c>
      <c r="B82" s="47" t="s">
        <v>8</v>
      </c>
      <c r="C82" s="48">
        <v>9</v>
      </c>
      <c r="D82" s="45" t="str">
        <f t="shared" si="15"/>
        <v>Dauerlauf locker</v>
      </c>
      <c r="E82" s="46">
        <f t="shared" si="16"/>
        <v>4.3981481481481484E-3</v>
      </c>
      <c r="F82" s="67">
        <v>15</v>
      </c>
      <c r="G82" s="51"/>
      <c r="H82" s="52"/>
      <c r="I82">
        <f t="shared" si="17"/>
        <v>20</v>
      </c>
    </row>
    <row r="83" spans="1:9" x14ac:dyDescent="0.25">
      <c r="A83" s="43">
        <f t="shared" si="18"/>
        <v>45135</v>
      </c>
      <c r="B83" s="47" t="s">
        <v>9</v>
      </c>
      <c r="C83" s="48">
        <v>10</v>
      </c>
      <c r="D83" s="45" t="str">
        <f t="shared" si="15"/>
        <v>Alternatives Training</v>
      </c>
      <c r="E83" s="46">
        <f t="shared" si="16"/>
        <v>0</v>
      </c>
      <c r="F83" s="67">
        <f>VLOOKUP(C83,$A$10:$D$25,4,FALSE)</f>
        <v>10</v>
      </c>
      <c r="G83" s="51"/>
      <c r="H83" s="52"/>
      <c r="I83">
        <f t="shared" si="17"/>
        <v>10</v>
      </c>
    </row>
    <row r="84" spans="1:9" x14ac:dyDescent="0.25">
      <c r="A84" s="43">
        <f t="shared" si="18"/>
        <v>45136</v>
      </c>
      <c r="B84" s="47" t="s">
        <v>10</v>
      </c>
      <c r="C84" s="48">
        <v>9</v>
      </c>
      <c r="D84" s="45" t="str">
        <f t="shared" si="15"/>
        <v>Dauerlauf locker</v>
      </c>
      <c r="E84" s="46">
        <f t="shared" si="16"/>
        <v>4.3981481481481484E-3</v>
      </c>
      <c r="F84" s="67">
        <v>15</v>
      </c>
      <c r="G84" s="51"/>
      <c r="H84" s="52"/>
      <c r="I84">
        <f t="shared" si="17"/>
        <v>20</v>
      </c>
    </row>
    <row r="85" spans="1:9" x14ac:dyDescent="0.25">
      <c r="A85" s="43">
        <f t="shared" si="18"/>
        <v>45137</v>
      </c>
      <c r="B85" s="47" t="s">
        <v>11</v>
      </c>
      <c r="C85" s="48">
        <v>8</v>
      </c>
      <c r="D85" s="45" t="str">
        <f t="shared" si="15"/>
        <v xml:space="preserve">Regenerativer Dauerlauf </v>
      </c>
      <c r="E85" s="46">
        <f t="shared" si="16"/>
        <v>4.9768518518518521E-3</v>
      </c>
      <c r="F85" s="67">
        <f>VLOOKUP(C85,$A$10:$D$25,4,FALSE)</f>
        <v>15</v>
      </c>
      <c r="G85" s="51"/>
      <c r="H85" s="52"/>
      <c r="I85">
        <f t="shared" si="17"/>
        <v>15</v>
      </c>
    </row>
    <row r="86" spans="1:9" ht="13.8" thickBot="1" x14ac:dyDescent="0.3">
      <c r="A86" s="5"/>
      <c r="B86" s="10"/>
      <c r="C86" s="19"/>
      <c r="D86" s="19"/>
      <c r="E86" s="19"/>
      <c r="F86" s="68"/>
      <c r="G86" s="19"/>
      <c r="H86" s="25"/>
    </row>
    <row r="88" spans="1:9" ht="15.6" x14ac:dyDescent="0.3">
      <c r="A88" s="55" t="s">
        <v>24</v>
      </c>
      <c r="B88" s="29"/>
      <c r="C88" s="55"/>
      <c r="D88" s="70">
        <f>SUM(F80:F85)</f>
        <v>86</v>
      </c>
      <c r="H88" s="60">
        <f>SUM(G79:G85)</f>
        <v>0</v>
      </c>
    </row>
    <row r="92" spans="1:9" ht="13.8" thickBot="1" x14ac:dyDescent="0.3"/>
    <row r="93" spans="1:9" x14ac:dyDescent="0.25">
      <c r="A93" s="3"/>
      <c r="B93" s="7"/>
      <c r="C93" s="20"/>
      <c r="D93" s="20"/>
      <c r="E93" s="20"/>
      <c r="F93" s="64"/>
      <c r="G93" s="20"/>
      <c r="H93" s="21"/>
    </row>
    <row r="94" spans="1:9" x14ac:dyDescent="0.25">
      <c r="A94" s="6"/>
      <c r="B94" s="8" t="s">
        <v>32</v>
      </c>
      <c r="C94" s="22" t="s">
        <v>12</v>
      </c>
      <c r="D94" s="22" t="s">
        <v>13</v>
      </c>
      <c r="E94" s="22" t="s">
        <v>29</v>
      </c>
      <c r="F94" s="65"/>
      <c r="G94" s="22" t="s">
        <v>14</v>
      </c>
      <c r="H94" s="23" t="s">
        <v>15</v>
      </c>
    </row>
    <row r="95" spans="1:9" x14ac:dyDescent="0.25">
      <c r="A95" s="4"/>
      <c r="B95" s="9"/>
      <c r="C95" s="18"/>
      <c r="D95" s="18"/>
      <c r="E95" s="18"/>
      <c r="F95" s="66"/>
      <c r="G95" s="18"/>
      <c r="H95" s="24"/>
    </row>
    <row r="96" spans="1:9" x14ac:dyDescent="0.25">
      <c r="A96" s="43">
        <f>A85+1</f>
        <v>45138</v>
      </c>
      <c r="B96" s="44" t="s">
        <v>5</v>
      </c>
      <c r="C96" s="45">
        <v>15</v>
      </c>
      <c r="D96" s="45" t="str">
        <f t="shared" ref="D96:D102" si="19">LOOKUP($C$96:$C$102,$A$10:$A$25,$B$10:$B$25)</f>
        <v>Pause</v>
      </c>
      <c r="E96" s="46" t="str">
        <f t="shared" ref="E96:E102" si="20">LOOKUP($C$96:$C$102,$A$10:$A$25,$C$10:$C$25)</f>
        <v>"Pause"</v>
      </c>
      <c r="F96" s="67">
        <f>VLOOKUP(C96,$A$10:$D$25,4,FALSE)</f>
        <v>0</v>
      </c>
      <c r="G96" s="49"/>
      <c r="H96" s="50"/>
      <c r="I96">
        <f t="shared" ref="I96:I102" si="21">LOOKUP(C96:C102,$A$10:$A$25,$D$10:$D$25)</f>
        <v>0</v>
      </c>
    </row>
    <row r="97" spans="1:9" x14ac:dyDescent="0.25">
      <c r="A97" s="43">
        <f t="shared" ref="A97:A102" si="22">A96+1</f>
        <v>45139</v>
      </c>
      <c r="B97" s="47" t="s">
        <v>6</v>
      </c>
      <c r="C97" s="48">
        <v>13</v>
      </c>
      <c r="D97" s="45" t="str">
        <f t="shared" si="19"/>
        <v>5 * 2000, 3' Gehpause</v>
      </c>
      <c r="E97" s="46">
        <f t="shared" si="20"/>
        <v>3.6805555555555554E-3</v>
      </c>
      <c r="F97" s="67">
        <f t="shared" ref="F97:F102" si="23">VLOOKUP(C97,$A$10:$D$25,4,FALSE)</f>
        <v>18</v>
      </c>
      <c r="G97" s="51"/>
      <c r="H97" s="52"/>
      <c r="I97">
        <f t="shared" si="21"/>
        <v>18</v>
      </c>
    </row>
    <row r="98" spans="1:9" x14ac:dyDescent="0.25">
      <c r="A98" s="43">
        <f t="shared" si="22"/>
        <v>45140</v>
      </c>
      <c r="B98" s="47" t="s">
        <v>7</v>
      </c>
      <c r="C98" s="48">
        <v>9</v>
      </c>
      <c r="D98" s="45" t="str">
        <f t="shared" si="19"/>
        <v>Dauerlauf locker</v>
      </c>
      <c r="E98" s="46">
        <f t="shared" si="20"/>
        <v>4.3981481481481484E-3</v>
      </c>
      <c r="F98" s="67">
        <f t="shared" si="23"/>
        <v>20</v>
      </c>
      <c r="G98" s="51"/>
      <c r="H98" s="52"/>
      <c r="I98">
        <f t="shared" si="21"/>
        <v>20</v>
      </c>
    </row>
    <row r="99" spans="1:9" x14ac:dyDescent="0.25">
      <c r="A99" s="43">
        <f t="shared" si="22"/>
        <v>45141</v>
      </c>
      <c r="B99" s="47" t="s">
        <v>8</v>
      </c>
      <c r="C99" s="48">
        <v>5</v>
      </c>
      <c r="D99" s="45" t="str">
        <f t="shared" si="19"/>
        <v>Zügiger Dauerlauf</v>
      </c>
      <c r="E99" s="46">
        <f t="shared" si="20"/>
        <v>4.0509259259259257E-3</v>
      </c>
      <c r="F99" s="67">
        <f t="shared" si="23"/>
        <v>15</v>
      </c>
      <c r="G99" s="51"/>
      <c r="H99" s="52"/>
      <c r="I99">
        <f t="shared" si="21"/>
        <v>15</v>
      </c>
    </row>
    <row r="100" spans="1:9" x14ac:dyDescent="0.25">
      <c r="A100" s="43">
        <f t="shared" si="22"/>
        <v>45142</v>
      </c>
      <c r="B100" s="47" t="s">
        <v>9</v>
      </c>
      <c r="C100" s="48">
        <v>10</v>
      </c>
      <c r="D100" s="45" t="str">
        <f t="shared" si="19"/>
        <v>Alternatives Training</v>
      </c>
      <c r="E100" s="46">
        <f t="shared" si="20"/>
        <v>0</v>
      </c>
      <c r="F100" s="67">
        <v>15</v>
      </c>
      <c r="G100" s="51"/>
      <c r="H100" s="52"/>
      <c r="I100">
        <f t="shared" si="21"/>
        <v>10</v>
      </c>
    </row>
    <row r="101" spans="1:9" x14ac:dyDescent="0.25">
      <c r="A101" s="43">
        <f t="shared" si="22"/>
        <v>45143</v>
      </c>
      <c r="B101" s="47" t="s">
        <v>10</v>
      </c>
      <c r="C101" s="48">
        <v>6</v>
      </c>
      <c r="D101" s="45" t="str">
        <f t="shared" si="19"/>
        <v>26 Km bis 36 Km aufsteigend (+2 pro Woche)</v>
      </c>
      <c r="E101" s="46">
        <f t="shared" si="20"/>
        <v>4.5138888888888885E-3</v>
      </c>
      <c r="F101" s="67">
        <v>30</v>
      </c>
      <c r="G101" s="51"/>
      <c r="H101" s="52"/>
      <c r="I101">
        <f t="shared" si="21"/>
        <v>30</v>
      </c>
    </row>
    <row r="102" spans="1:9" x14ac:dyDescent="0.25">
      <c r="A102" s="43">
        <f t="shared" si="22"/>
        <v>45144</v>
      </c>
      <c r="B102" s="47" t="s">
        <v>11</v>
      </c>
      <c r="C102" s="48">
        <v>8</v>
      </c>
      <c r="D102" s="45" t="str">
        <f t="shared" si="19"/>
        <v xml:space="preserve">Regenerativer Dauerlauf </v>
      </c>
      <c r="E102" s="46">
        <f t="shared" si="20"/>
        <v>4.9768518518518521E-3</v>
      </c>
      <c r="F102" s="67">
        <f t="shared" si="23"/>
        <v>15</v>
      </c>
      <c r="G102" s="51"/>
      <c r="H102" s="52"/>
      <c r="I102">
        <f t="shared" si="21"/>
        <v>15</v>
      </c>
    </row>
    <row r="103" spans="1:9" ht="13.8" thickBot="1" x14ac:dyDescent="0.3">
      <c r="A103" s="5"/>
      <c r="B103" s="10"/>
      <c r="C103" s="19"/>
      <c r="D103" s="19"/>
      <c r="E103" s="19"/>
      <c r="F103" s="68"/>
      <c r="G103" s="19"/>
      <c r="H103" s="25"/>
    </row>
    <row r="105" spans="1:9" ht="15.6" x14ac:dyDescent="0.3">
      <c r="A105" s="55" t="s">
        <v>24</v>
      </c>
      <c r="B105" s="29"/>
      <c r="C105" s="55"/>
      <c r="D105" s="70">
        <f>SUM(F97:F102)</f>
        <v>113</v>
      </c>
      <c r="H105" s="60">
        <f>SUM(G96:G102)</f>
        <v>0</v>
      </c>
    </row>
    <row r="110" spans="1:9" ht="13.8" thickBot="1" x14ac:dyDescent="0.3"/>
    <row r="111" spans="1:9" x14ac:dyDescent="0.25">
      <c r="A111" s="3"/>
      <c r="B111" s="7"/>
      <c r="C111" s="20"/>
      <c r="D111" s="20"/>
      <c r="E111" s="20"/>
      <c r="F111" s="64"/>
      <c r="G111" s="20"/>
      <c r="H111" s="21"/>
    </row>
    <row r="112" spans="1:9" x14ac:dyDescent="0.25">
      <c r="A112" s="6"/>
      <c r="B112" s="8" t="s">
        <v>33</v>
      </c>
      <c r="C112" s="22" t="s">
        <v>12</v>
      </c>
      <c r="D112" s="22" t="s">
        <v>13</v>
      </c>
      <c r="E112" s="22" t="s">
        <v>29</v>
      </c>
      <c r="F112" s="65"/>
      <c r="G112" s="22" t="s">
        <v>14</v>
      </c>
      <c r="H112" s="23" t="s">
        <v>15</v>
      </c>
    </row>
    <row r="113" spans="1:9" x14ac:dyDescent="0.25">
      <c r="A113" s="4"/>
      <c r="B113" s="9"/>
      <c r="C113" s="18"/>
      <c r="D113" s="18"/>
      <c r="E113" s="18"/>
      <c r="F113" s="66"/>
      <c r="G113" s="18"/>
      <c r="H113" s="24"/>
    </row>
    <row r="114" spans="1:9" x14ac:dyDescent="0.25">
      <c r="A114" s="43">
        <f>A102+1</f>
        <v>45145</v>
      </c>
      <c r="B114" s="44" t="s">
        <v>5</v>
      </c>
      <c r="C114" s="45">
        <v>15</v>
      </c>
      <c r="D114" s="45" t="str">
        <f t="shared" ref="D114:D120" si="24">LOOKUP($C$114:$C$120,$A$10:$A$25,$B$10:$B$25)</f>
        <v>Pause</v>
      </c>
      <c r="E114" s="46" t="str">
        <f t="shared" ref="E114:E120" si="25">LOOKUP($C$114:$C$120,$A$10:$A$25,$C$10:$C$25)</f>
        <v>"Pause"</v>
      </c>
      <c r="F114" s="67">
        <f>VLOOKUP(C114,$A$10:$D$25,4,FALSE)</f>
        <v>0</v>
      </c>
      <c r="G114" s="49"/>
      <c r="H114" s="50"/>
      <c r="I114">
        <f t="shared" ref="I114:I120" si="26">LOOKUP(C114:C120,$A$10:$A$25,$D$10:$D$25)</f>
        <v>0</v>
      </c>
    </row>
    <row r="115" spans="1:9" x14ac:dyDescent="0.25">
      <c r="A115" s="43">
        <f t="shared" ref="A115:A120" si="27">A114+1</f>
        <v>45146</v>
      </c>
      <c r="B115" s="47" t="s">
        <v>6</v>
      </c>
      <c r="C115" s="48">
        <v>13</v>
      </c>
      <c r="D115" s="45" t="s">
        <v>57</v>
      </c>
      <c r="E115" s="46">
        <f t="shared" si="25"/>
        <v>3.6805555555555554E-3</v>
      </c>
      <c r="F115" s="67">
        <f t="shared" ref="F115:F120" si="28">VLOOKUP(C115,$A$10:$D$25,4,FALSE)</f>
        <v>18</v>
      </c>
      <c r="G115" s="51"/>
      <c r="H115" s="52"/>
      <c r="I115">
        <f t="shared" si="26"/>
        <v>18</v>
      </c>
    </row>
    <row r="116" spans="1:9" x14ac:dyDescent="0.25">
      <c r="A116" s="43">
        <f t="shared" si="27"/>
        <v>45147</v>
      </c>
      <c r="B116" s="47" t="s">
        <v>7</v>
      </c>
      <c r="C116" s="48">
        <v>9</v>
      </c>
      <c r="D116" s="45" t="str">
        <f t="shared" si="24"/>
        <v>Dauerlauf locker</v>
      </c>
      <c r="E116" s="46">
        <f t="shared" si="25"/>
        <v>4.3981481481481484E-3</v>
      </c>
      <c r="F116" s="67">
        <f t="shared" si="28"/>
        <v>20</v>
      </c>
      <c r="G116" s="51"/>
      <c r="H116" s="52"/>
      <c r="I116">
        <f t="shared" si="26"/>
        <v>20</v>
      </c>
    </row>
    <row r="117" spans="1:9" x14ac:dyDescent="0.25">
      <c r="A117" s="43">
        <f t="shared" si="27"/>
        <v>45148</v>
      </c>
      <c r="B117" s="47" t="s">
        <v>8</v>
      </c>
      <c r="C117" s="48">
        <v>5</v>
      </c>
      <c r="D117" s="45" t="str">
        <f t="shared" si="24"/>
        <v>Zügiger Dauerlauf</v>
      </c>
      <c r="E117" s="46">
        <f t="shared" si="25"/>
        <v>4.0509259259259257E-3</v>
      </c>
      <c r="F117" s="67">
        <f t="shared" si="28"/>
        <v>15</v>
      </c>
      <c r="G117" s="51"/>
      <c r="H117" s="52"/>
      <c r="I117">
        <f t="shared" si="26"/>
        <v>15</v>
      </c>
    </row>
    <row r="118" spans="1:9" x14ac:dyDescent="0.25">
      <c r="A118" s="43">
        <f t="shared" si="27"/>
        <v>45149</v>
      </c>
      <c r="B118" s="47" t="s">
        <v>9</v>
      </c>
      <c r="C118" s="48">
        <v>9</v>
      </c>
      <c r="D118" s="45" t="str">
        <f t="shared" si="24"/>
        <v>Dauerlauf locker</v>
      </c>
      <c r="E118" s="46">
        <f t="shared" si="25"/>
        <v>4.3981481481481484E-3</v>
      </c>
      <c r="F118" s="67">
        <v>17</v>
      </c>
      <c r="G118" s="51"/>
      <c r="H118" s="52"/>
      <c r="I118">
        <f t="shared" si="26"/>
        <v>20</v>
      </c>
    </row>
    <row r="119" spans="1:9" x14ac:dyDescent="0.25">
      <c r="A119" s="43">
        <f t="shared" si="27"/>
        <v>45150</v>
      </c>
      <c r="B119" s="47" t="s">
        <v>10</v>
      </c>
      <c r="C119" s="48">
        <v>6</v>
      </c>
      <c r="D119" s="45" t="str">
        <f t="shared" si="24"/>
        <v>26 Km bis 36 Km aufsteigend (+2 pro Woche)</v>
      </c>
      <c r="E119" s="46">
        <f t="shared" si="25"/>
        <v>4.5138888888888885E-3</v>
      </c>
      <c r="F119" s="67">
        <v>35</v>
      </c>
      <c r="G119" s="51"/>
      <c r="H119" s="52"/>
      <c r="I119">
        <f t="shared" si="26"/>
        <v>30</v>
      </c>
    </row>
    <row r="120" spans="1:9" x14ac:dyDescent="0.25">
      <c r="A120" s="43">
        <f t="shared" si="27"/>
        <v>45151</v>
      </c>
      <c r="B120" s="47" t="s">
        <v>11</v>
      </c>
      <c r="C120" s="48">
        <v>8</v>
      </c>
      <c r="D120" s="45" t="str">
        <f t="shared" si="24"/>
        <v xml:space="preserve">Regenerativer Dauerlauf </v>
      </c>
      <c r="E120" s="46">
        <f t="shared" si="25"/>
        <v>4.9768518518518521E-3</v>
      </c>
      <c r="F120" s="67">
        <f t="shared" si="28"/>
        <v>15</v>
      </c>
      <c r="G120" s="51"/>
      <c r="H120" s="52"/>
      <c r="I120">
        <f t="shared" si="26"/>
        <v>15</v>
      </c>
    </row>
    <row r="121" spans="1:9" ht="13.8" thickBot="1" x14ac:dyDescent="0.3">
      <c r="A121" s="5"/>
      <c r="B121" s="10"/>
      <c r="C121" s="19"/>
      <c r="D121" s="19"/>
      <c r="E121" s="19"/>
      <c r="F121" s="68"/>
      <c r="G121" s="19"/>
      <c r="H121" s="25"/>
    </row>
    <row r="123" spans="1:9" ht="15.6" x14ac:dyDescent="0.3">
      <c r="A123" s="55" t="s">
        <v>24</v>
      </c>
      <c r="B123" s="29"/>
      <c r="C123" s="55"/>
      <c r="D123" s="70">
        <f>SUM(F115:F120)</f>
        <v>120</v>
      </c>
      <c r="H123" s="60">
        <f>SUM(G114:G120)</f>
        <v>0</v>
      </c>
    </row>
    <row r="127" spans="1:9" ht="13.8" thickBot="1" x14ac:dyDescent="0.3"/>
    <row r="128" spans="1:9" x14ac:dyDescent="0.25">
      <c r="A128" s="3"/>
      <c r="B128" s="7"/>
      <c r="C128" s="20"/>
      <c r="D128" s="20"/>
      <c r="E128" s="20"/>
      <c r="F128" s="64"/>
      <c r="G128" s="20"/>
      <c r="H128" s="21"/>
    </row>
    <row r="129" spans="1:9" x14ac:dyDescent="0.25">
      <c r="A129" s="6"/>
      <c r="B129" s="8" t="s">
        <v>34</v>
      </c>
      <c r="C129" s="22" t="s">
        <v>12</v>
      </c>
      <c r="D129" s="22" t="s">
        <v>13</v>
      </c>
      <c r="E129" s="22" t="s">
        <v>29</v>
      </c>
      <c r="F129" s="65"/>
      <c r="G129" s="22" t="s">
        <v>14</v>
      </c>
      <c r="H129" s="23" t="s">
        <v>15</v>
      </c>
    </row>
    <row r="130" spans="1:9" x14ac:dyDescent="0.25">
      <c r="A130" s="4"/>
      <c r="B130" s="9"/>
      <c r="C130" s="18"/>
      <c r="D130" s="18"/>
      <c r="E130" s="18"/>
      <c r="F130" s="66"/>
      <c r="G130" s="18"/>
      <c r="H130" s="24"/>
    </row>
    <row r="131" spans="1:9" x14ac:dyDescent="0.25">
      <c r="A131" s="43">
        <f>A120+1</f>
        <v>45152</v>
      </c>
      <c r="B131" s="44" t="s">
        <v>5</v>
      </c>
      <c r="C131" s="45">
        <v>15</v>
      </c>
      <c r="D131" s="45" t="str">
        <f t="shared" ref="D131:D137" si="29">LOOKUP($C$131:$C$137,$A$10:$A$25,$B$10:$B$25)</f>
        <v>Pause</v>
      </c>
      <c r="E131" s="46" t="str">
        <f t="shared" ref="E131:E137" si="30">LOOKUP($C$131:$C$137,$A$10:$A$25,$C$10:$C$25)</f>
        <v>"Pause"</v>
      </c>
      <c r="F131" s="67">
        <f>VLOOKUP(C131,$A$10:$D$25,4,FALSE)</f>
        <v>0</v>
      </c>
      <c r="G131" s="49"/>
      <c r="H131" s="50"/>
      <c r="I131">
        <f t="shared" ref="I131:I137" si="31">LOOKUP(C131:C137,$A$10:$A$25,$D$10:$D$25)</f>
        <v>0</v>
      </c>
    </row>
    <row r="132" spans="1:9" x14ac:dyDescent="0.25">
      <c r="A132" s="43">
        <f t="shared" ref="A132:A137" si="32">A131+1</f>
        <v>45153</v>
      </c>
      <c r="B132" s="47" t="s">
        <v>6</v>
      </c>
      <c r="C132" s="48">
        <v>13</v>
      </c>
      <c r="D132" s="45" t="s">
        <v>61</v>
      </c>
      <c r="E132" s="46">
        <f t="shared" si="30"/>
        <v>3.6805555555555554E-3</v>
      </c>
      <c r="F132" s="67">
        <v>15</v>
      </c>
      <c r="G132" s="51"/>
      <c r="H132" s="52"/>
      <c r="I132">
        <f t="shared" si="31"/>
        <v>18</v>
      </c>
    </row>
    <row r="133" spans="1:9" x14ac:dyDescent="0.25">
      <c r="A133" s="43">
        <f t="shared" si="32"/>
        <v>45154</v>
      </c>
      <c r="B133" s="47" t="s">
        <v>7</v>
      </c>
      <c r="C133" s="48">
        <v>9</v>
      </c>
      <c r="D133" s="45" t="str">
        <f t="shared" si="29"/>
        <v>Dauerlauf locker</v>
      </c>
      <c r="E133" s="46">
        <f t="shared" si="30"/>
        <v>4.3981481481481484E-3</v>
      </c>
      <c r="F133" s="67">
        <v>15</v>
      </c>
      <c r="G133" s="51"/>
      <c r="H133" s="52"/>
      <c r="I133">
        <f t="shared" si="31"/>
        <v>20</v>
      </c>
    </row>
    <row r="134" spans="1:9" x14ac:dyDescent="0.25">
      <c r="A134" s="43">
        <f t="shared" si="32"/>
        <v>45155</v>
      </c>
      <c r="B134" s="47" t="s">
        <v>8</v>
      </c>
      <c r="C134" s="48">
        <v>5</v>
      </c>
      <c r="D134" s="45" t="str">
        <f t="shared" si="29"/>
        <v>Zügiger Dauerlauf</v>
      </c>
      <c r="E134" s="46">
        <f t="shared" si="30"/>
        <v>4.0509259259259257E-3</v>
      </c>
      <c r="F134" s="67">
        <f>VLOOKUP(C134,$A$10:$D$25,4,FALSE)</f>
        <v>15</v>
      </c>
      <c r="G134" s="51"/>
      <c r="H134" s="52"/>
      <c r="I134">
        <f t="shared" si="31"/>
        <v>15</v>
      </c>
    </row>
    <row r="135" spans="1:9" x14ac:dyDescent="0.25">
      <c r="A135" s="43">
        <f t="shared" si="32"/>
        <v>45156</v>
      </c>
      <c r="B135" s="47" t="s">
        <v>9</v>
      </c>
      <c r="C135" s="48">
        <v>15</v>
      </c>
      <c r="D135" s="45" t="str">
        <f t="shared" si="29"/>
        <v>Pause</v>
      </c>
      <c r="E135" s="46" t="str">
        <f t="shared" si="30"/>
        <v>"Pause"</v>
      </c>
      <c r="F135" s="67">
        <f>VLOOKUP(C135,$A$10:$D$25,4,FALSE)</f>
        <v>0</v>
      </c>
      <c r="G135" s="51"/>
      <c r="H135" s="52"/>
      <c r="I135">
        <f t="shared" si="31"/>
        <v>0</v>
      </c>
    </row>
    <row r="136" spans="1:9" x14ac:dyDescent="0.25">
      <c r="A136" s="43">
        <f t="shared" si="32"/>
        <v>45157</v>
      </c>
      <c r="B136" s="47" t="s">
        <v>10</v>
      </c>
      <c r="C136" s="48">
        <v>8</v>
      </c>
      <c r="D136" s="45" t="str">
        <f t="shared" si="29"/>
        <v xml:space="preserve">Regenerativer Dauerlauf </v>
      </c>
      <c r="E136" s="46">
        <f t="shared" si="30"/>
        <v>4.9768518518518521E-3</v>
      </c>
      <c r="F136" s="67">
        <v>10</v>
      </c>
      <c r="G136" s="51"/>
      <c r="H136" s="52"/>
      <c r="I136">
        <f t="shared" si="31"/>
        <v>15</v>
      </c>
    </row>
    <row r="137" spans="1:9" x14ac:dyDescent="0.25">
      <c r="A137" s="43">
        <f t="shared" si="32"/>
        <v>45158</v>
      </c>
      <c r="B137" s="47" t="s">
        <v>11</v>
      </c>
      <c r="C137" s="48">
        <v>16</v>
      </c>
      <c r="D137" s="45" t="str">
        <f t="shared" si="29"/>
        <v>Wettkampf</v>
      </c>
      <c r="E137" s="46">
        <f t="shared" si="30"/>
        <v>0</v>
      </c>
      <c r="F137" s="67">
        <v>25</v>
      </c>
      <c r="G137" s="51"/>
      <c r="H137" s="52"/>
      <c r="I137">
        <f t="shared" si="31"/>
        <v>20</v>
      </c>
    </row>
    <row r="138" spans="1:9" ht="13.8" thickBot="1" x14ac:dyDescent="0.3">
      <c r="A138" s="5"/>
      <c r="B138" s="10"/>
      <c r="C138" s="19"/>
      <c r="D138" s="19"/>
      <c r="E138" s="19"/>
      <c r="F138" s="68"/>
      <c r="G138" s="19"/>
      <c r="H138" s="25"/>
    </row>
    <row r="140" spans="1:9" ht="15.6" x14ac:dyDescent="0.3">
      <c r="A140" s="55" t="s">
        <v>24</v>
      </c>
      <c r="B140" s="29"/>
      <c r="C140" s="55"/>
      <c r="D140" s="70">
        <f>SUM(F132:F137)</f>
        <v>80</v>
      </c>
      <c r="H140" s="60">
        <f>SUM(G131:G137)</f>
        <v>0</v>
      </c>
    </row>
    <row r="145" spans="1:9" ht="13.8" thickBot="1" x14ac:dyDescent="0.3">
      <c r="B145" t="s">
        <v>52</v>
      </c>
    </row>
    <row r="146" spans="1:9" x14ac:dyDescent="0.25">
      <c r="A146" s="3"/>
      <c r="B146" s="7"/>
      <c r="C146" s="20"/>
      <c r="D146" s="20"/>
      <c r="E146" s="20"/>
      <c r="F146" s="64"/>
      <c r="G146" s="20"/>
      <c r="H146" s="21"/>
    </row>
    <row r="147" spans="1:9" x14ac:dyDescent="0.25">
      <c r="A147" s="6"/>
      <c r="B147" s="61" t="s">
        <v>54</v>
      </c>
      <c r="C147" s="22" t="s">
        <v>12</v>
      </c>
      <c r="D147" s="22" t="s">
        <v>13</v>
      </c>
      <c r="E147" s="22" t="s">
        <v>29</v>
      </c>
      <c r="F147" s="65"/>
      <c r="G147" s="22" t="s">
        <v>14</v>
      </c>
      <c r="H147" s="23" t="s">
        <v>15</v>
      </c>
    </row>
    <row r="148" spans="1:9" x14ac:dyDescent="0.25">
      <c r="A148" s="4"/>
      <c r="B148" s="9"/>
      <c r="C148" s="18"/>
      <c r="D148" s="18"/>
      <c r="E148" s="18"/>
      <c r="F148" s="66"/>
      <c r="G148" s="18"/>
      <c r="H148" s="24"/>
    </row>
    <row r="149" spans="1:9" x14ac:dyDescent="0.25">
      <c r="A149" s="43">
        <f>A137+1</f>
        <v>45159</v>
      </c>
      <c r="B149" s="44" t="s">
        <v>5</v>
      </c>
      <c r="C149" s="45">
        <v>15</v>
      </c>
      <c r="D149" s="45" t="str">
        <f t="shared" ref="D149:D155" si="33">LOOKUP($C$149:$C$155,$A$10:$A$25,$B$10:$B$25)</f>
        <v>Pause</v>
      </c>
      <c r="E149" s="46" t="str">
        <f t="shared" ref="E149:E155" si="34">LOOKUP($C$149:$C$155,$A$10:$A$25,$C$10:$C$25)</f>
        <v>"Pause"</v>
      </c>
      <c r="F149" s="67">
        <f>VLOOKUP(C149,$A$10:$D$25,4,FALSE)</f>
        <v>0</v>
      </c>
      <c r="G149" s="49"/>
      <c r="H149" s="50"/>
      <c r="I149">
        <f t="shared" ref="I149:I155" si="35">LOOKUP(C149:C155,$A$10:$A$25,$D$10:$D$25)</f>
        <v>0</v>
      </c>
    </row>
    <row r="150" spans="1:9" x14ac:dyDescent="0.25">
      <c r="A150" s="43">
        <f t="shared" ref="A150:A155" si="36">A149+1</f>
        <v>45160</v>
      </c>
      <c r="B150" s="47" t="s">
        <v>6</v>
      </c>
      <c r="C150" s="48">
        <v>9</v>
      </c>
      <c r="D150" s="45" t="str">
        <f t="shared" si="33"/>
        <v>Dauerlauf locker</v>
      </c>
      <c r="E150" s="46">
        <f t="shared" si="34"/>
        <v>4.3981481481481484E-3</v>
      </c>
      <c r="F150" s="67">
        <f t="shared" ref="F150:F155" si="37">VLOOKUP(C150,$A$10:$D$25,4,FALSE)</f>
        <v>20</v>
      </c>
      <c r="G150" s="51"/>
      <c r="H150" s="52"/>
      <c r="I150">
        <f t="shared" si="35"/>
        <v>20</v>
      </c>
    </row>
    <row r="151" spans="1:9" x14ac:dyDescent="0.25">
      <c r="A151" s="43">
        <f t="shared" si="36"/>
        <v>45161</v>
      </c>
      <c r="B151" s="47" t="s">
        <v>7</v>
      </c>
      <c r="C151" s="48">
        <v>13</v>
      </c>
      <c r="D151" s="45" t="s">
        <v>60</v>
      </c>
      <c r="E151" s="46">
        <f t="shared" si="34"/>
        <v>3.6805555555555554E-3</v>
      </c>
      <c r="F151" s="67">
        <f t="shared" si="37"/>
        <v>18</v>
      </c>
      <c r="G151" s="51"/>
      <c r="H151" s="52"/>
      <c r="I151">
        <f t="shared" si="35"/>
        <v>18</v>
      </c>
    </row>
    <row r="152" spans="1:9" x14ac:dyDescent="0.25">
      <c r="A152" s="43">
        <f t="shared" si="36"/>
        <v>45162</v>
      </c>
      <c r="B152" s="47" t="s">
        <v>8</v>
      </c>
      <c r="C152" s="48">
        <v>5</v>
      </c>
      <c r="D152" s="45" t="str">
        <f t="shared" si="33"/>
        <v>Zügiger Dauerlauf</v>
      </c>
      <c r="E152" s="46">
        <f t="shared" si="34"/>
        <v>4.0509259259259257E-3</v>
      </c>
      <c r="F152" s="67">
        <f t="shared" si="37"/>
        <v>15</v>
      </c>
      <c r="G152" s="51"/>
      <c r="H152" s="52"/>
      <c r="I152">
        <f t="shared" si="35"/>
        <v>15</v>
      </c>
    </row>
    <row r="153" spans="1:9" x14ac:dyDescent="0.25">
      <c r="A153" s="43">
        <f t="shared" si="36"/>
        <v>45163</v>
      </c>
      <c r="B153" s="47" t="s">
        <v>9</v>
      </c>
      <c r="C153" s="48">
        <v>10</v>
      </c>
      <c r="D153" s="45" t="str">
        <f t="shared" si="33"/>
        <v>Alternatives Training</v>
      </c>
      <c r="E153" s="46">
        <f t="shared" si="34"/>
        <v>0</v>
      </c>
      <c r="F153" s="67">
        <f t="shared" si="37"/>
        <v>10</v>
      </c>
      <c r="G153" s="51"/>
      <c r="H153" s="52"/>
      <c r="I153">
        <f t="shared" si="35"/>
        <v>10</v>
      </c>
    </row>
    <row r="154" spans="1:9" x14ac:dyDescent="0.25">
      <c r="A154" s="43">
        <f t="shared" si="36"/>
        <v>45164</v>
      </c>
      <c r="B154" s="47" t="s">
        <v>10</v>
      </c>
      <c r="C154" s="48">
        <v>7</v>
      </c>
      <c r="D154" s="45" t="str">
        <f t="shared" si="33"/>
        <v>wie 6 am Schluss 2-6 Km im Marathontempo</v>
      </c>
      <c r="E154" s="46">
        <f t="shared" si="34"/>
        <v>4.5138888888888885E-3</v>
      </c>
      <c r="F154" s="67">
        <v>28</v>
      </c>
      <c r="G154" s="51"/>
      <c r="H154" s="52"/>
      <c r="I154">
        <f t="shared" si="35"/>
        <v>30</v>
      </c>
    </row>
    <row r="155" spans="1:9" x14ac:dyDescent="0.25">
      <c r="A155" s="43">
        <f t="shared" si="36"/>
        <v>45165</v>
      </c>
      <c r="B155" s="47" t="s">
        <v>11</v>
      </c>
      <c r="C155" s="48">
        <v>8</v>
      </c>
      <c r="D155" s="45" t="str">
        <f t="shared" si="33"/>
        <v xml:space="preserve">Regenerativer Dauerlauf </v>
      </c>
      <c r="E155" s="46">
        <f t="shared" si="34"/>
        <v>4.9768518518518521E-3</v>
      </c>
      <c r="F155" s="67">
        <f t="shared" si="37"/>
        <v>15</v>
      </c>
      <c r="G155" s="51"/>
      <c r="H155" s="52"/>
      <c r="I155">
        <f t="shared" si="35"/>
        <v>15</v>
      </c>
    </row>
    <row r="156" spans="1:9" ht="13.8" thickBot="1" x14ac:dyDescent="0.3">
      <c r="A156" s="5"/>
      <c r="B156" s="10"/>
      <c r="C156" s="19"/>
      <c r="D156" s="19"/>
      <c r="E156" s="19"/>
      <c r="F156" s="68"/>
      <c r="G156" s="19"/>
      <c r="H156" s="25"/>
    </row>
    <row r="158" spans="1:9" ht="15.6" x14ac:dyDescent="0.3">
      <c r="A158" s="55" t="s">
        <v>24</v>
      </c>
      <c r="B158" s="29"/>
      <c r="C158" s="55"/>
      <c r="D158" s="70">
        <f>SUM(F150:F155)</f>
        <v>106</v>
      </c>
      <c r="H158" s="60">
        <f>SUM(G149:G155)</f>
        <v>0</v>
      </c>
    </row>
    <row r="162" spans="1:9" ht="13.8" thickBot="1" x14ac:dyDescent="0.3"/>
    <row r="163" spans="1:9" x14ac:dyDescent="0.25">
      <c r="A163" s="3"/>
      <c r="B163" s="7"/>
      <c r="C163" s="20"/>
      <c r="D163" s="20"/>
      <c r="E163" s="20"/>
      <c r="F163" s="64"/>
      <c r="G163" s="20"/>
      <c r="H163" s="21"/>
    </row>
    <row r="164" spans="1:9" x14ac:dyDescent="0.25">
      <c r="A164" s="6"/>
      <c r="B164" s="8" t="s">
        <v>35</v>
      </c>
      <c r="C164" s="22" t="s">
        <v>12</v>
      </c>
      <c r="D164" s="22" t="s">
        <v>13</v>
      </c>
      <c r="E164" s="22" t="s">
        <v>29</v>
      </c>
      <c r="F164" s="65"/>
      <c r="G164" s="22" t="s">
        <v>14</v>
      </c>
      <c r="H164" s="23" t="s">
        <v>15</v>
      </c>
    </row>
    <row r="165" spans="1:9" x14ac:dyDescent="0.25">
      <c r="A165" s="4"/>
      <c r="B165" s="9"/>
      <c r="C165" s="18"/>
      <c r="D165" s="18"/>
      <c r="E165" s="18"/>
      <c r="F165" s="66"/>
      <c r="G165" s="18"/>
      <c r="H165" s="24"/>
    </row>
    <row r="166" spans="1:9" x14ac:dyDescent="0.25">
      <c r="A166" s="43">
        <f>A155+1</f>
        <v>45166</v>
      </c>
      <c r="B166" s="44" t="s">
        <v>5</v>
      </c>
      <c r="C166" s="45">
        <v>15</v>
      </c>
      <c r="D166" s="45" t="str">
        <f t="shared" ref="D166:D172" si="38">LOOKUP($C$166:$C$172,$A$10:$A$25,$B$10:$B$25)</f>
        <v>Pause</v>
      </c>
      <c r="E166" s="46" t="str">
        <f t="shared" ref="E166:E172" si="39">LOOKUP($C$166:$C$172,$A$10:$A$25,$C$10:$C$25)</f>
        <v>"Pause"</v>
      </c>
      <c r="F166" s="67">
        <f>VLOOKUP(C166,$A$10:$D$25,4,FALSE)</f>
        <v>0</v>
      </c>
      <c r="G166" s="49"/>
      <c r="H166" s="50"/>
      <c r="I166">
        <f t="shared" ref="I166:I172" si="40">LOOKUP(C166:C172,$A$10:$A$25,$D$10:$D$25)</f>
        <v>0</v>
      </c>
    </row>
    <row r="167" spans="1:9" x14ac:dyDescent="0.25">
      <c r="A167" s="43">
        <f t="shared" ref="A167:A172" si="41">A166+1</f>
        <v>45167</v>
      </c>
      <c r="B167" s="47" t="s">
        <v>6</v>
      </c>
      <c r="C167" s="48">
        <v>14</v>
      </c>
      <c r="D167" s="45" t="str">
        <f t="shared" si="38"/>
        <v>3*4000; 3* 5000; 3* 6000</v>
      </c>
      <c r="E167" s="46">
        <f t="shared" si="39"/>
        <v>3.8194444444444443E-3</v>
      </c>
      <c r="F167" s="67">
        <f t="shared" ref="F167:F172" si="42">VLOOKUP(C167,$A$10:$D$25,4,FALSE)</f>
        <v>20</v>
      </c>
      <c r="G167" s="51"/>
      <c r="H167" s="52"/>
      <c r="I167">
        <f t="shared" si="40"/>
        <v>20</v>
      </c>
    </row>
    <row r="168" spans="1:9" x14ac:dyDescent="0.25">
      <c r="A168" s="43">
        <f t="shared" si="41"/>
        <v>45168</v>
      </c>
      <c r="B168" s="47" t="s">
        <v>7</v>
      </c>
      <c r="C168" s="48">
        <v>9</v>
      </c>
      <c r="D168" s="45" t="str">
        <f t="shared" si="38"/>
        <v>Dauerlauf locker</v>
      </c>
      <c r="E168" s="46">
        <f t="shared" si="39"/>
        <v>4.3981481481481484E-3</v>
      </c>
      <c r="F168" s="67">
        <f t="shared" si="42"/>
        <v>20</v>
      </c>
      <c r="G168" s="51"/>
      <c r="H168" s="52"/>
      <c r="I168">
        <f t="shared" si="40"/>
        <v>20</v>
      </c>
    </row>
    <row r="169" spans="1:9" x14ac:dyDescent="0.25">
      <c r="A169" s="43">
        <f t="shared" si="41"/>
        <v>45169</v>
      </c>
      <c r="B169" s="47" t="s">
        <v>8</v>
      </c>
      <c r="C169" s="48">
        <v>3</v>
      </c>
      <c r="D169" s="45" t="str">
        <f t="shared" si="38"/>
        <v>15 Km TDL</v>
      </c>
      <c r="E169" s="46">
        <f t="shared" si="39"/>
        <v>3.8773148148148148E-3</v>
      </c>
      <c r="F169" s="67">
        <f t="shared" si="42"/>
        <v>20</v>
      </c>
      <c r="G169" s="51"/>
      <c r="H169" s="52"/>
      <c r="I169">
        <f t="shared" si="40"/>
        <v>20</v>
      </c>
    </row>
    <row r="170" spans="1:9" x14ac:dyDescent="0.25">
      <c r="A170" s="43">
        <f t="shared" si="41"/>
        <v>45170</v>
      </c>
      <c r="B170" s="47" t="s">
        <v>9</v>
      </c>
      <c r="C170" s="48">
        <v>10</v>
      </c>
      <c r="D170" s="45" t="str">
        <f t="shared" si="38"/>
        <v>Alternatives Training</v>
      </c>
      <c r="E170" s="46">
        <f t="shared" si="39"/>
        <v>0</v>
      </c>
      <c r="F170" s="67">
        <f t="shared" si="42"/>
        <v>10</v>
      </c>
      <c r="G170" s="51"/>
      <c r="H170" s="52"/>
      <c r="I170">
        <f t="shared" si="40"/>
        <v>10</v>
      </c>
    </row>
    <row r="171" spans="1:9" x14ac:dyDescent="0.25">
      <c r="A171" s="43">
        <f t="shared" si="41"/>
        <v>45171</v>
      </c>
      <c r="B171" s="47" t="s">
        <v>10</v>
      </c>
      <c r="C171" s="48">
        <v>7</v>
      </c>
      <c r="D171" s="45" t="str">
        <f t="shared" si="38"/>
        <v>wie 6 am Schluss 2-6 Km im Marathontempo</v>
      </c>
      <c r="E171" s="46">
        <f t="shared" si="39"/>
        <v>4.5138888888888885E-3</v>
      </c>
      <c r="F171" s="67">
        <v>32</v>
      </c>
      <c r="G171" s="51"/>
      <c r="H171" s="52"/>
      <c r="I171">
        <f t="shared" si="40"/>
        <v>30</v>
      </c>
    </row>
    <row r="172" spans="1:9" x14ac:dyDescent="0.25">
      <c r="A172" s="43">
        <f t="shared" si="41"/>
        <v>45172</v>
      </c>
      <c r="B172" s="47" t="s">
        <v>11</v>
      </c>
      <c r="C172" s="48">
        <v>8</v>
      </c>
      <c r="D172" s="45" t="str">
        <f t="shared" si="38"/>
        <v xml:space="preserve">Regenerativer Dauerlauf </v>
      </c>
      <c r="E172" s="46">
        <f t="shared" si="39"/>
        <v>4.9768518518518521E-3</v>
      </c>
      <c r="F172" s="67">
        <f t="shared" si="42"/>
        <v>15</v>
      </c>
      <c r="G172" s="51"/>
      <c r="H172" s="52"/>
      <c r="I172">
        <f t="shared" si="40"/>
        <v>15</v>
      </c>
    </row>
    <row r="173" spans="1:9" ht="13.8" thickBot="1" x14ac:dyDescent="0.3">
      <c r="A173" s="5"/>
      <c r="B173" s="10"/>
      <c r="C173" s="19"/>
      <c r="D173" s="19"/>
      <c r="E173" s="19"/>
      <c r="F173" s="68"/>
      <c r="G173" s="19"/>
      <c r="H173" s="25"/>
    </row>
    <row r="175" spans="1:9" ht="15.6" x14ac:dyDescent="0.3">
      <c r="A175" s="55" t="s">
        <v>24</v>
      </c>
      <c r="B175" s="29"/>
      <c r="C175" s="55"/>
      <c r="D175" s="70">
        <f>SUM(F167:F172)</f>
        <v>117</v>
      </c>
      <c r="H175" s="60">
        <f>SUM(G166:G172)</f>
        <v>0</v>
      </c>
    </row>
    <row r="180" spans="1:9" ht="13.8" thickBot="1" x14ac:dyDescent="0.3"/>
    <row r="181" spans="1:9" x14ac:dyDescent="0.25">
      <c r="A181" s="3"/>
      <c r="B181" s="7"/>
      <c r="C181" s="20"/>
      <c r="D181" s="20"/>
      <c r="E181" s="20"/>
      <c r="F181" s="64"/>
      <c r="G181" s="20"/>
      <c r="H181" s="21"/>
    </row>
    <row r="182" spans="1:9" x14ac:dyDescent="0.25">
      <c r="A182" s="6"/>
      <c r="B182" s="8" t="s">
        <v>36</v>
      </c>
      <c r="C182" s="22" t="s">
        <v>12</v>
      </c>
      <c r="D182" s="22" t="s">
        <v>13</v>
      </c>
      <c r="E182" s="22" t="s">
        <v>29</v>
      </c>
      <c r="F182" s="65"/>
      <c r="G182" s="22" t="s">
        <v>14</v>
      </c>
      <c r="H182" s="23" t="s">
        <v>15</v>
      </c>
    </row>
    <row r="183" spans="1:9" x14ac:dyDescent="0.25">
      <c r="A183" s="4"/>
      <c r="B183" s="9"/>
      <c r="C183" s="18"/>
      <c r="D183" s="18"/>
      <c r="E183" s="18"/>
      <c r="F183" s="66"/>
      <c r="G183" s="18"/>
      <c r="H183" s="24"/>
    </row>
    <row r="184" spans="1:9" x14ac:dyDescent="0.25">
      <c r="A184" s="43">
        <f>A172+1</f>
        <v>45173</v>
      </c>
      <c r="B184" s="44" t="s">
        <v>5</v>
      </c>
      <c r="C184" s="45">
        <v>15</v>
      </c>
      <c r="D184" s="45" t="str">
        <f t="shared" ref="D184:D190" si="43">LOOKUP($C$184:$C$190,$A$10:$A$25,$B$10:$B$25)</f>
        <v>Pause</v>
      </c>
      <c r="E184" s="46" t="str">
        <f t="shared" ref="E184:E190" si="44">LOOKUP($C$184:$C$190,$A$10:$A$25,$C$10:$C$25)</f>
        <v>"Pause"</v>
      </c>
      <c r="F184" s="67">
        <f>VLOOKUP(C184,$A$10:$D$25,4,FALSE)</f>
        <v>0</v>
      </c>
      <c r="G184" s="49"/>
      <c r="H184" s="50"/>
      <c r="I184">
        <f t="shared" ref="I184:I190" si="45">LOOKUP(C184:C190,$A$10:$A$25,$D$10:$D$25)</f>
        <v>0</v>
      </c>
    </row>
    <row r="185" spans="1:9" x14ac:dyDescent="0.25">
      <c r="A185" s="43">
        <f t="shared" ref="A185:A190" si="46">A184+1</f>
        <v>45174</v>
      </c>
      <c r="B185" s="47" t="s">
        <v>6</v>
      </c>
      <c r="C185" s="48">
        <v>14</v>
      </c>
      <c r="D185" s="45" t="str">
        <f t="shared" si="43"/>
        <v>3*4000; 3* 5000; 3* 6000</v>
      </c>
      <c r="E185" s="46">
        <f t="shared" si="44"/>
        <v>3.8194444444444443E-3</v>
      </c>
      <c r="F185" s="67">
        <f t="shared" ref="F185:F190" si="47">VLOOKUP(C185,$A$10:$D$25,4,FALSE)</f>
        <v>20</v>
      </c>
      <c r="G185" s="51"/>
      <c r="H185" s="52"/>
      <c r="I185">
        <f t="shared" si="45"/>
        <v>20</v>
      </c>
    </row>
    <row r="186" spans="1:9" x14ac:dyDescent="0.25">
      <c r="A186" s="43">
        <f t="shared" si="46"/>
        <v>45175</v>
      </c>
      <c r="B186" s="47" t="s">
        <v>7</v>
      </c>
      <c r="C186" s="48">
        <v>9</v>
      </c>
      <c r="D186" s="45" t="str">
        <f t="shared" si="43"/>
        <v>Dauerlauf locker</v>
      </c>
      <c r="E186" s="46">
        <f t="shared" si="44"/>
        <v>4.3981481481481484E-3</v>
      </c>
      <c r="F186" s="67">
        <f t="shared" si="47"/>
        <v>20</v>
      </c>
      <c r="G186" s="51"/>
      <c r="H186" s="52"/>
      <c r="I186">
        <f t="shared" si="45"/>
        <v>20</v>
      </c>
    </row>
    <row r="187" spans="1:9" x14ac:dyDescent="0.25">
      <c r="A187" s="43">
        <f t="shared" si="46"/>
        <v>45176</v>
      </c>
      <c r="B187" s="47" t="s">
        <v>8</v>
      </c>
      <c r="C187" s="48">
        <v>5</v>
      </c>
      <c r="D187" s="45" t="str">
        <f t="shared" si="43"/>
        <v>Zügiger Dauerlauf</v>
      </c>
      <c r="E187" s="46">
        <f t="shared" si="44"/>
        <v>4.0509259259259257E-3</v>
      </c>
      <c r="F187" s="67">
        <f t="shared" si="47"/>
        <v>15</v>
      </c>
      <c r="G187" s="51"/>
      <c r="H187" s="52"/>
      <c r="I187">
        <f t="shared" si="45"/>
        <v>15</v>
      </c>
    </row>
    <row r="188" spans="1:9" x14ac:dyDescent="0.25">
      <c r="A188" s="43">
        <f t="shared" si="46"/>
        <v>45177</v>
      </c>
      <c r="B188" s="47" t="s">
        <v>9</v>
      </c>
      <c r="C188" s="48">
        <v>9</v>
      </c>
      <c r="D188" s="45" t="str">
        <f t="shared" si="43"/>
        <v>Dauerlauf locker</v>
      </c>
      <c r="E188" s="46">
        <f t="shared" si="44"/>
        <v>4.3981481481481484E-3</v>
      </c>
      <c r="F188" s="67">
        <v>15</v>
      </c>
      <c r="G188" s="51"/>
      <c r="H188" s="52"/>
      <c r="I188">
        <f t="shared" si="45"/>
        <v>20</v>
      </c>
    </row>
    <row r="189" spans="1:9" x14ac:dyDescent="0.25">
      <c r="A189" s="43">
        <f t="shared" si="46"/>
        <v>45178</v>
      </c>
      <c r="B189" s="47" t="s">
        <v>10</v>
      </c>
      <c r="C189" s="48">
        <v>7</v>
      </c>
      <c r="D189" s="45" t="str">
        <f t="shared" si="43"/>
        <v>wie 6 am Schluss 2-6 Km im Marathontempo</v>
      </c>
      <c r="E189" s="46">
        <f t="shared" si="44"/>
        <v>4.5138888888888885E-3</v>
      </c>
      <c r="F189" s="67">
        <v>36</v>
      </c>
      <c r="G189" s="51"/>
      <c r="H189" s="52"/>
      <c r="I189">
        <f t="shared" si="45"/>
        <v>30</v>
      </c>
    </row>
    <row r="190" spans="1:9" x14ac:dyDescent="0.25">
      <c r="A190" s="43">
        <f t="shared" si="46"/>
        <v>45179</v>
      </c>
      <c r="B190" s="47" t="s">
        <v>11</v>
      </c>
      <c r="C190" s="48">
        <v>8</v>
      </c>
      <c r="D190" s="45" t="str">
        <f t="shared" si="43"/>
        <v xml:space="preserve">Regenerativer Dauerlauf </v>
      </c>
      <c r="E190" s="46">
        <f t="shared" si="44"/>
        <v>4.9768518518518521E-3</v>
      </c>
      <c r="F190" s="67">
        <f t="shared" si="47"/>
        <v>15</v>
      </c>
      <c r="G190" s="51"/>
      <c r="H190" s="52"/>
      <c r="I190">
        <f t="shared" si="45"/>
        <v>15</v>
      </c>
    </row>
    <row r="191" spans="1:9" ht="13.8" thickBot="1" x14ac:dyDescent="0.3">
      <c r="A191" s="5"/>
      <c r="B191" s="10"/>
      <c r="C191" s="19"/>
      <c r="D191" s="19"/>
      <c r="E191" s="19"/>
      <c r="F191" s="68"/>
      <c r="G191" s="19"/>
      <c r="H191" s="25"/>
    </row>
    <row r="193" spans="1:9" ht="15.6" x14ac:dyDescent="0.3">
      <c r="A193" s="55" t="s">
        <v>24</v>
      </c>
      <c r="B193" s="29"/>
      <c r="C193" s="55"/>
      <c r="D193" s="70">
        <f>SUM(F185:F190)</f>
        <v>121</v>
      </c>
      <c r="H193" s="60">
        <f>SUM(G184:G190)</f>
        <v>0</v>
      </c>
    </row>
    <row r="197" spans="1:9" ht="13.8" thickBot="1" x14ac:dyDescent="0.3"/>
    <row r="198" spans="1:9" x14ac:dyDescent="0.25">
      <c r="A198" s="3"/>
      <c r="B198" s="7"/>
      <c r="C198" s="20"/>
      <c r="D198" s="20"/>
      <c r="E198" s="20"/>
      <c r="F198" s="64"/>
      <c r="G198" s="20"/>
      <c r="H198" s="21"/>
    </row>
    <row r="199" spans="1:9" x14ac:dyDescent="0.25">
      <c r="A199" s="6"/>
      <c r="B199" s="61" t="s">
        <v>56</v>
      </c>
      <c r="C199" s="22" t="s">
        <v>12</v>
      </c>
      <c r="D199" s="22" t="s">
        <v>13</v>
      </c>
      <c r="E199" s="22" t="s">
        <v>29</v>
      </c>
      <c r="F199" s="65"/>
      <c r="G199" s="22" t="s">
        <v>14</v>
      </c>
      <c r="H199" s="23" t="s">
        <v>15</v>
      </c>
    </row>
    <row r="200" spans="1:9" x14ac:dyDescent="0.25">
      <c r="A200" s="4"/>
      <c r="B200" s="9"/>
      <c r="C200" s="18"/>
      <c r="D200" s="18"/>
      <c r="E200" s="18"/>
      <c r="F200" s="66"/>
      <c r="G200" s="18"/>
      <c r="H200" s="24"/>
    </row>
    <row r="201" spans="1:9" x14ac:dyDescent="0.25">
      <c r="A201" s="43">
        <f>A190+1</f>
        <v>45180</v>
      </c>
      <c r="B201" s="44" t="s">
        <v>5</v>
      </c>
      <c r="C201" s="45">
        <v>15</v>
      </c>
      <c r="D201" s="45" t="str">
        <f t="shared" ref="D201:D207" si="48">LOOKUP($C$201:$C$207,$A$10:$A$25,$B$10:$B$25)</f>
        <v>Pause</v>
      </c>
      <c r="E201" s="46" t="str">
        <f t="shared" ref="E201:E207" si="49">LOOKUP($C$201:$C$207,$A$10:$A$25,$C$10:$C$25)</f>
        <v>"Pause"</v>
      </c>
      <c r="F201" s="67">
        <f>VLOOKUP(C201,$A$10:$D$25,4,FALSE)</f>
        <v>0</v>
      </c>
      <c r="G201" s="49"/>
      <c r="H201" s="50"/>
      <c r="I201">
        <f t="shared" ref="I201:I207" si="50">LOOKUP(C201:C207,$A$10:$A$25,$D$10:$D$25)</f>
        <v>0</v>
      </c>
    </row>
    <row r="202" spans="1:9" x14ac:dyDescent="0.25">
      <c r="A202" s="43">
        <f t="shared" ref="A202:A207" si="51">A201+1</f>
        <v>45181</v>
      </c>
      <c r="B202" s="47" t="s">
        <v>6</v>
      </c>
      <c r="C202" s="48">
        <v>14</v>
      </c>
      <c r="D202" s="45" t="str">
        <f t="shared" si="48"/>
        <v>3*4000; 3* 5000; 3* 6000</v>
      </c>
      <c r="E202" s="46">
        <f t="shared" si="49"/>
        <v>3.8194444444444443E-3</v>
      </c>
      <c r="F202" s="67">
        <f t="shared" ref="F202:F207" si="52">VLOOKUP(C202,$A$10:$D$25,4,FALSE)</f>
        <v>20</v>
      </c>
      <c r="G202" s="51"/>
      <c r="H202" s="52"/>
      <c r="I202">
        <f t="shared" si="50"/>
        <v>20</v>
      </c>
    </row>
    <row r="203" spans="1:9" x14ac:dyDescent="0.25">
      <c r="A203" s="43">
        <f t="shared" si="51"/>
        <v>45182</v>
      </c>
      <c r="B203" s="47" t="s">
        <v>7</v>
      </c>
      <c r="C203" s="48">
        <v>8</v>
      </c>
      <c r="D203" s="45" t="str">
        <f t="shared" si="48"/>
        <v xml:space="preserve">Regenerativer Dauerlauf </v>
      </c>
      <c r="E203" s="46">
        <f t="shared" si="49"/>
        <v>4.9768518518518521E-3</v>
      </c>
      <c r="F203" s="67">
        <f t="shared" si="52"/>
        <v>15</v>
      </c>
      <c r="G203" s="51"/>
      <c r="H203" s="52"/>
      <c r="I203">
        <f t="shared" si="50"/>
        <v>15</v>
      </c>
    </row>
    <row r="204" spans="1:9" x14ac:dyDescent="0.25">
      <c r="A204" s="43">
        <f t="shared" si="51"/>
        <v>45183</v>
      </c>
      <c r="B204" s="47" t="s">
        <v>8</v>
      </c>
      <c r="C204" s="48">
        <v>5</v>
      </c>
      <c r="D204" s="45" t="str">
        <f t="shared" si="48"/>
        <v>Zügiger Dauerlauf</v>
      </c>
      <c r="E204" s="46">
        <f t="shared" si="49"/>
        <v>4.0509259259259257E-3</v>
      </c>
      <c r="F204" s="67">
        <f t="shared" si="52"/>
        <v>15</v>
      </c>
      <c r="G204" s="51"/>
      <c r="H204" s="52"/>
      <c r="I204">
        <f t="shared" si="50"/>
        <v>15</v>
      </c>
    </row>
    <row r="205" spans="1:9" x14ac:dyDescent="0.25">
      <c r="A205" s="43">
        <f t="shared" si="51"/>
        <v>45184</v>
      </c>
      <c r="B205" s="47" t="s">
        <v>9</v>
      </c>
      <c r="C205" s="48">
        <v>15</v>
      </c>
      <c r="D205" s="45" t="str">
        <f t="shared" si="48"/>
        <v>Pause</v>
      </c>
      <c r="E205" s="46" t="str">
        <f t="shared" si="49"/>
        <v>"Pause"</v>
      </c>
      <c r="F205" s="67">
        <f t="shared" si="52"/>
        <v>0</v>
      </c>
      <c r="G205" s="51"/>
      <c r="H205" s="52"/>
      <c r="I205">
        <f t="shared" si="50"/>
        <v>0</v>
      </c>
    </row>
    <row r="206" spans="1:9" x14ac:dyDescent="0.25">
      <c r="A206" s="43">
        <f t="shared" si="51"/>
        <v>45185</v>
      </c>
      <c r="B206" s="47" t="s">
        <v>10</v>
      </c>
      <c r="C206" s="48">
        <v>9</v>
      </c>
      <c r="D206" s="45" t="str">
        <f t="shared" si="48"/>
        <v>Dauerlauf locker</v>
      </c>
      <c r="E206" s="46">
        <f t="shared" si="49"/>
        <v>4.3981481481481484E-3</v>
      </c>
      <c r="F206" s="67">
        <f t="shared" si="52"/>
        <v>20</v>
      </c>
      <c r="G206" s="51"/>
      <c r="H206" s="52"/>
      <c r="I206">
        <f t="shared" si="50"/>
        <v>20</v>
      </c>
    </row>
    <row r="207" spans="1:9" x14ac:dyDescent="0.25">
      <c r="A207" s="43">
        <f t="shared" si="51"/>
        <v>45186</v>
      </c>
      <c r="B207" s="47" t="s">
        <v>11</v>
      </c>
      <c r="C207" s="48">
        <v>8</v>
      </c>
      <c r="D207" s="45" t="str">
        <f t="shared" si="48"/>
        <v xml:space="preserve">Regenerativer Dauerlauf </v>
      </c>
      <c r="E207" s="46">
        <f t="shared" si="49"/>
        <v>4.9768518518518521E-3</v>
      </c>
      <c r="F207" s="67">
        <f t="shared" si="52"/>
        <v>15</v>
      </c>
      <c r="G207" s="51"/>
      <c r="H207" s="52"/>
      <c r="I207">
        <f t="shared" si="50"/>
        <v>15</v>
      </c>
    </row>
    <row r="208" spans="1:9" ht="13.8" thickBot="1" x14ac:dyDescent="0.3">
      <c r="A208" s="5"/>
      <c r="B208" s="10"/>
      <c r="C208" s="19"/>
      <c r="D208" s="19"/>
      <c r="E208" s="19"/>
      <c r="F208" s="68"/>
      <c r="G208" s="19"/>
      <c r="H208" s="25"/>
    </row>
    <row r="210" spans="1:9" ht="15.6" x14ac:dyDescent="0.3">
      <c r="A210" s="55" t="s">
        <v>24</v>
      </c>
      <c r="B210" s="29"/>
      <c r="C210" s="55"/>
      <c r="D210" s="70">
        <f>SUM(F202:F207)</f>
        <v>85</v>
      </c>
      <c r="H210" s="60">
        <f>SUM(G201:G207)</f>
        <v>0</v>
      </c>
    </row>
    <row r="215" spans="1:9" ht="13.8" thickBot="1" x14ac:dyDescent="0.3"/>
    <row r="216" spans="1:9" x14ac:dyDescent="0.25">
      <c r="A216" s="3"/>
      <c r="B216" s="7"/>
      <c r="C216" s="20"/>
      <c r="D216" s="20"/>
      <c r="E216" s="20"/>
      <c r="F216" s="64"/>
      <c r="G216" s="20"/>
      <c r="H216" s="21"/>
    </row>
    <row r="217" spans="1:9" x14ac:dyDescent="0.25">
      <c r="A217" s="6"/>
      <c r="B217" s="61" t="s">
        <v>55</v>
      </c>
      <c r="C217" s="22" t="s">
        <v>12</v>
      </c>
      <c r="D217" s="22" t="s">
        <v>13</v>
      </c>
      <c r="E217" s="22" t="s">
        <v>29</v>
      </c>
      <c r="F217" s="65"/>
      <c r="G217" s="22" t="s">
        <v>14</v>
      </c>
      <c r="H217" s="23" t="s">
        <v>15</v>
      </c>
    </row>
    <row r="218" spans="1:9" x14ac:dyDescent="0.25">
      <c r="A218" s="4"/>
      <c r="B218" s="9"/>
      <c r="C218" s="18"/>
      <c r="D218" s="18"/>
      <c r="E218" s="18"/>
      <c r="F218" s="66"/>
      <c r="G218" s="18"/>
      <c r="H218" s="24"/>
    </row>
    <row r="219" spans="1:9" x14ac:dyDescent="0.25">
      <c r="A219" s="43">
        <f>A207+1</f>
        <v>45187</v>
      </c>
      <c r="B219" s="44" t="s">
        <v>5</v>
      </c>
      <c r="C219" s="45">
        <v>15</v>
      </c>
      <c r="D219" s="45" t="str">
        <f t="shared" ref="D219:D225" si="53">LOOKUP($C$219:$C$225,$A$10:$A$25,$B$10:$B$25)</f>
        <v>Pause</v>
      </c>
      <c r="E219" s="46" t="str">
        <f t="shared" ref="E219:E225" si="54">LOOKUP($C$219:$C$225,$A$10:$A$25,$C$10:$C$25)</f>
        <v>"Pause"</v>
      </c>
      <c r="F219" s="67">
        <f>VLOOKUP(C219,$A$10:$D$25,4,FALSE)</f>
        <v>0</v>
      </c>
      <c r="G219" s="49"/>
      <c r="H219" s="50"/>
      <c r="I219">
        <f t="shared" ref="I219:I224" si="55">LOOKUP(C219:C225,$A$10:$A$25,$D$10:$D$25)</f>
        <v>0</v>
      </c>
    </row>
    <row r="220" spans="1:9" x14ac:dyDescent="0.25">
      <c r="A220" s="43">
        <f t="shared" ref="A220:A225" si="56">A219+1</f>
        <v>45188</v>
      </c>
      <c r="B220" s="47" t="s">
        <v>6</v>
      </c>
      <c r="C220" s="48">
        <v>12</v>
      </c>
      <c r="D220" s="45" t="str">
        <f t="shared" si="53"/>
        <v>6*1000 Meter, 2' Gehpause</v>
      </c>
      <c r="E220" s="46">
        <f t="shared" si="54"/>
        <v>3.5648148148148149E-3</v>
      </c>
      <c r="F220" s="67">
        <f>VLOOKUP(C220,$A$10:$D$25,4,FALSE)</f>
        <v>13</v>
      </c>
      <c r="G220" s="51"/>
      <c r="H220" s="52"/>
      <c r="I220">
        <f t="shared" si="55"/>
        <v>13</v>
      </c>
    </row>
    <row r="221" spans="1:9" x14ac:dyDescent="0.25">
      <c r="A221" s="43">
        <f t="shared" si="56"/>
        <v>45189</v>
      </c>
      <c r="B221" s="47" t="s">
        <v>7</v>
      </c>
      <c r="C221" s="48">
        <v>8</v>
      </c>
      <c r="D221" s="45" t="str">
        <f t="shared" si="53"/>
        <v xml:space="preserve">Regenerativer Dauerlauf </v>
      </c>
      <c r="E221" s="46">
        <f t="shared" si="54"/>
        <v>4.9768518518518521E-3</v>
      </c>
      <c r="F221" s="67">
        <f>VLOOKUP(C221,$A$10:$D$25,4,FALSE)</f>
        <v>15</v>
      </c>
      <c r="G221" s="51"/>
      <c r="H221" s="52"/>
      <c r="I221">
        <f t="shared" si="55"/>
        <v>15</v>
      </c>
    </row>
    <row r="222" spans="1:9" x14ac:dyDescent="0.25">
      <c r="A222" s="43">
        <f t="shared" si="56"/>
        <v>45190</v>
      </c>
      <c r="B222" s="47" t="s">
        <v>8</v>
      </c>
      <c r="C222" s="48">
        <v>15</v>
      </c>
      <c r="D222" s="45" t="str">
        <f t="shared" si="53"/>
        <v>Pause</v>
      </c>
      <c r="E222" s="46" t="str">
        <f t="shared" si="54"/>
        <v>"Pause"</v>
      </c>
      <c r="F222" s="67">
        <f>VLOOKUP(C222,$A$10:$D$25,4,FALSE)</f>
        <v>0</v>
      </c>
      <c r="G222" s="51"/>
      <c r="H222" s="52"/>
      <c r="I222">
        <f t="shared" si="55"/>
        <v>0</v>
      </c>
    </row>
    <row r="223" spans="1:9" x14ac:dyDescent="0.25">
      <c r="A223" s="43">
        <f t="shared" si="56"/>
        <v>45191</v>
      </c>
      <c r="B223" s="47" t="s">
        <v>9</v>
      </c>
      <c r="C223" s="48">
        <v>15</v>
      </c>
      <c r="D223" s="45" t="str">
        <f t="shared" si="53"/>
        <v>Pause</v>
      </c>
      <c r="E223" s="46" t="str">
        <f t="shared" si="54"/>
        <v>"Pause"</v>
      </c>
      <c r="F223" s="67">
        <f>VLOOKUP(C223,$A$10:$D$25,4,FALSE)</f>
        <v>0</v>
      </c>
      <c r="G223" s="51"/>
      <c r="H223" s="52"/>
      <c r="I223">
        <f t="shared" si="55"/>
        <v>0</v>
      </c>
    </row>
    <row r="224" spans="1:9" x14ac:dyDescent="0.25">
      <c r="A224" s="43">
        <f t="shared" si="56"/>
        <v>45192</v>
      </c>
      <c r="B224" s="47" t="s">
        <v>10</v>
      </c>
      <c r="C224" s="48">
        <v>8</v>
      </c>
      <c r="D224" s="45" t="str">
        <f t="shared" si="53"/>
        <v xml:space="preserve">Regenerativer Dauerlauf </v>
      </c>
      <c r="E224" s="46">
        <f t="shared" si="54"/>
        <v>4.9768518518518521E-3</v>
      </c>
      <c r="F224" s="67">
        <v>8</v>
      </c>
      <c r="G224" s="51"/>
      <c r="H224" s="52"/>
      <c r="I224">
        <f t="shared" si="55"/>
        <v>15</v>
      </c>
    </row>
    <row r="225" spans="1:9" x14ac:dyDescent="0.25">
      <c r="A225" s="43">
        <f t="shared" si="56"/>
        <v>45193</v>
      </c>
      <c r="B225" s="47" t="s">
        <v>11</v>
      </c>
      <c r="C225" s="48">
        <v>16</v>
      </c>
      <c r="D225" s="45" t="str">
        <f t="shared" si="53"/>
        <v>Wettkampf</v>
      </c>
      <c r="E225" s="46">
        <f t="shared" si="54"/>
        <v>0</v>
      </c>
      <c r="F225" s="67">
        <v>42.2</v>
      </c>
      <c r="G225" s="51"/>
      <c r="H225" s="75"/>
      <c r="I225">
        <v>42</v>
      </c>
    </row>
    <row r="226" spans="1:9" ht="13.8" thickBot="1" x14ac:dyDescent="0.3">
      <c r="A226" s="5"/>
      <c r="B226" s="10"/>
      <c r="C226" s="19"/>
      <c r="D226" s="19"/>
      <c r="E226" s="19"/>
      <c r="F226" s="68"/>
      <c r="G226" s="19"/>
      <c r="H226" s="25"/>
    </row>
    <row r="228" spans="1:9" ht="15.6" x14ac:dyDescent="0.3">
      <c r="A228" s="55" t="s">
        <v>24</v>
      </c>
      <c r="B228" s="29"/>
      <c r="C228" s="55"/>
      <c r="D228" s="70">
        <f>SUM(F220:F225)</f>
        <v>78.2</v>
      </c>
      <c r="H228" s="60">
        <f>SUM(G219:G225)</f>
        <v>0</v>
      </c>
    </row>
    <row r="231" spans="1:9" ht="15.6" x14ac:dyDescent="0.3">
      <c r="E231" s="57" t="s">
        <v>13</v>
      </c>
      <c r="F231" s="69"/>
      <c r="H231" s="26" t="s">
        <v>14</v>
      </c>
    </row>
    <row r="232" spans="1:9" ht="15.6" x14ac:dyDescent="0.3">
      <c r="A232" s="11" t="s">
        <v>38</v>
      </c>
      <c r="B232" s="13"/>
      <c r="C232" s="13"/>
      <c r="D232" s="13"/>
      <c r="E232" s="55">
        <f>COUNT(E30:E225)</f>
        <v>69</v>
      </c>
      <c r="F232" s="70"/>
      <c r="H232" s="55">
        <f>COUNT(G30:G225)</f>
        <v>0</v>
      </c>
    </row>
    <row r="233" spans="1:9" ht="15.6" x14ac:dyDescent="0.3">
      <c r="A233" s="11" t="s">
        <v>37</v>
      </c>
      <c r="B233" s="13"/>
      <c r="C233" s="13"/>
      <c r="D233" s="13"/>
      <c r="E233" s="56">
        <f>D39+D53+D70+D88+D105+D123+D140+D158+D175+D193+D210+D228</f>
        <v>1217.2</v>
      </c>
      <c r="F233" s="71"/>
      <c r="H233" s="56">
        <f>H39+H53+H70+H88+H105+H123+H140+H158+H175+H193+H210+H228</f>
        <v>0</v>
      </c>
    </row>
    <row r="234" spans="1:9" ht="15.6" x14ac:dyDescent="0.3">
      <c r="A234" s="11" t="s">
        <v>50</v>
      </c>
      <c r="B234" s="13"/>
      <c r="C234" s="13"/>
      <c r="D234" s="13"/>
      <c r="E234" s="55">
        <v>8</v>
      </c>
      <c r="F234" s="70"/>
      <c r="H234" s="53">
        <f>COUNTIF(G30:G225,"&gt;27")</f>
        <v>0</v>
      </c>
    </row>
    <row r="235" spans="1:9" ht="15.6" x14ac:dyDescent="0.3">
      <c r="A235" s="11" t="s">
        <v>49</v>
      </c>
      <c r="B235" s="13"/>
      <c r="C235" s="13"/>
      <c r="D235" s="13"/>
      <c r="E235" s="58">
        <f>E233/12</f>
        <v>101.43333333333334</v>
      </c>
      <c r="F235" s="70"/>
    </row>
    <row r="236" spans="1:9" ht="15" x14ac:dyDescent="0.25">
      <c r="A236" s="13"/>
      <c r="B236" s="13"/>
      <c r="C236" s="13"/>
      <c r="D236" s="13"/>
      <c r="E236" s="13"/>
      <c r="F236" s="72"/>
    </row>
    <row r="237" spans="1:9" ht="15.6" x14ac:dyDescent="0.3">
      <c r="A237" s="11" t="s">
        <v>39</v>
      </c>
      <c r="B237" s="13"/>
      <c r="C237" s="13"/>
      <c r="D237" s="13"/>
      <c r="E237" s="59">
        <f>C4</f>
        <v>0.16116145833333334</v>
      </c>
      <c r="F237" s="70"/>
      <c r="H237" s="54">
        <v>0</v>
      </c>
    </row>
    <row r="238" spans="1:9" ht="30.6" customHeight="1" x14ac:dyDescent="0.25"/>
    <row r="239" spans="1:9" ht="32.4" customHeight="1" x14ac:dyDescent="0.4">
      <c r="B239" s="14" t="str">
        <f>IF(H237=0,"Viel Spass bei der Vorbereitung",IF(H237&lt;=E237,"Super Leistung, Herzliche Gratulation!","Beim nächsten Mal klappt es sicher!"))</f>
        <v>Viel Spass bei der Vorbereitung</v>
      </c>
    </row>
    <row r="240" spans="1:9" ht="40.799999999999997" customHeight="1" x14ac:dyDescent="0.25"/>
    <row r="241" ht="28.2" customHeight="1" x14ac:dyDescent="0.25"/>
    <row r="242" ht="41.4" customHeight="1" x14ac:dyDescent="0.25"/>
    <row r="245" ht="52.8" customHeight="1" x14ac:dyDescent="0.25"/>
    <row r="246" ht="94.2" customHeight="1" x14ac:dyDescent="0.25"/>
    <row r="247" ht="54" customHeight="1" x14ac:dyDescent="0.25"/>
    <row r="257" spans="4:5" x14ac:dyDescent="0.25">
      <c r="D257" s="74"/>
      <c r="E257" s="74"/>
    </row>
    <row r="259" spans="4:5" x14ac:dyDescent="0.25">
      <c r="D259" s="73"/>
    </row>
    <row r="260" spans="4:5" x14ac:dyDescent="0.25">
      <c r="D260" s="73"/>
    </row>
  </sheetData>
  <mergeCells count="1">
    <mergeCell ref="A1:H1"/>
  </mergeCells>
  <phoneticPr fontId="2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>
    <oddHeader>&amp;C&amp;"Arial,Fett"&amp;20Vorbereitung auf einen Marathon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Marathon_TP_Rhone_Runners</vt:lpstr>
    </vt:vector>
  </TitlesOfParts>
  <Company>Kantonale Steuerverwaltung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 Albrecht</dc:creator>
  <cp:lastModifiedBy>Fernando Albrecht</cp:lastModifiedBy>
  <cp:lastPrinted>2008-06-20T13:12:12Z</cp:lastPrinted>
  <dcterms:created xsi:type="dcterms:W3CDTF">2007-10-07T13:45:55Z</dcterms:created>
  <dcterms:modified xsi:type="dcterms:W3CDTF">2024-02-17T10:42:39Z</dcterms:modified>
</cp:coreProperties>
</file>